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5374C85F-8832-4DF7-B65D-E11730146D7A}" xr6:coauthVersionLast="47" xr6:coauthVersionMax="47" xr10:uidLastSave="{00000000-0000-0000-0000-000000000000}"/>
  <bookViews>
    <workbookView xWindow="-120" yWindow="-120" windowWidth="20730" windowHeight="1131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4th Qtr SE WI" sheetId="13" r:id="rId11"/>
    <sheet name="Sheet1" sheetId="12" r:id="rId1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3" l="1"/>
  <c r="P8" i="13"/>
  <c r="W8" i="13"/>
  <c r="W12" i="13"/>
  <c r="E39" i="4"/>
  <c r="F39" i="4"/>
  <c r="L39" i="4"/>
  <c r="L37" i="4"/>
  <c r="K39" i="4"/>
  <c r="K37" i="4"/>
  <c r="Y33" i="13"/>
  <c r="X33" i="13"/>
  <c r="W33" i="13"/>
  <c r="V33" i="13"/>
  <c r="J8" i="13"/>
  <c r="O8" i="13"/>
  <c r="W15" i="13"/>
  <c r="V15" i="13"/>
  <c r="T15" i="13"/>
  <c r="S15" i="13"/>
  <c r="R15" i="13"/>
  <c r="Q15" i="13"/>
  <c r="Y15" i="13"/>
  <c r="P15" i="13"/>
  <c r="X15" i="13"/>
  <c r="O15" i="13"/>
  <c r="X14" i="13"/>
  <c r="T14" i="13"/>
  <c r="Y14" i="13"/>
  <c r="S14" i="13"/>
  <c r="R14" i="13"/>
  <c r="Q14" i="13"/>
  <c r="P14" i="13"/>
  <c r="W14" i="13"/>
  <c r="O14" i="13"/>
  <c r="V14" i="13"/>
  <c r="W13" i="13"/>
  <c r="T13" i="13"/>
  <c r="S13" i="13"/>
  <c r="R13" i="13"/>
  <c r="Q13" i="13"/>
  <c r="Y13" i="13"/>
  <c r="P13" i="13"/>
  <c r="X13" i="13"/>
  <c r="O13" i="13"/>
  <c r="V13" i="13"/>
  <c r="Y11" i="13"/>
  <c r="X11" i="13"/>
  <c r="T11" i="13"/>
  <c r="S11" i="13"/>
  <c r="R11" i="13"/>
  <c r="Q11" i="13"/>
  <c r="P11" i="13"/>
  <c r="W11" i="13"/>
  <c r="O11" i="13"/>
  <c r="V11" i="13"/>
  <c r="W10" i="13"/>
  <c r="T10" i="13"/>
  <c r="S10" i="13"/>
  <c r="R10" i="13"/>
  <c r="V10" i="13"/>
  <c r="Q10" i="13"/>
  <c r="Y10" i="13"/>
  <c r="P10" i="13"/>
  <c r="X10" i="13"/>
  <c r="O10" i="13"/>
  <c r="T9" i="13"/>
  <c r="Y9" i="13"/>
  <c r="S9" i="13"/>
  <c r="R9" i="13"/>
  <c r="Q9" i="13"/>
  <c r="P9" i="13"/>
  <c r="X9" i="13"/>
  <c r="O9" i="13"/>
  <c r="V9" i="13"/>
  <c r="V8" i="13"/>
  <c r="T8" i="13"/>
  <c r="S8" i="13"/>
  <c r="S12" i="13"/>
  <c r="R8" i="13"/>
  <c r="Q8" i="13"/>
  <c r="Y8" i="13"/>
  <c r="P16" i="13"/>
  <c r="L192" i="13"/>
  <c r="K192" i="13"/>
  <c r="J192" i="13"/>
  <c r="I192" i="13"/>
  <c r="L191" i="13"/>
  <c r="K191" i="13"/>
  <c r="J191" i="13"/>
  <c r="I191" i="13"/>
  <c r="L190" i="13"/>
  <c r="K190" i="13"/>
  <c r="J190" i="13"/>
  <c r="I190" i="13"/>
  <c r="L189" i="13"/>
  <c r="K189" i="13"/>
  <c r="J189" i="13"/>
  <c r="I189" i="13"/>
  <c r="L188" i="13"/>
  <c r="K188" i="13"/>
  <c r="J188" i="13"/>
  <c r="I188" i="13"/>
  <c r="L187" i="13"/>
  <c r="K187" i="13"/>
  <c r="J187" i="13"/>
  <c r="I187" i="13"/>
  <c r="L186" i="13"/>
  <c r="K186" i="13"/>
  <c r="J186" i="13"/>
  <c r="I186" i="13"/>
  <c r="L185" i="13"/>
  <c r="K185" i="13"/>
  <c r="J185" i="13"/>
  <c r="I185" i="13"/>
  <c r="L184" i="13"/>
  <c r="K184" i="13"/>
  <c r="J184" i="13"/>
  <c r="I184" i="13"/>
  <c r="L183" i="13"/>
  <c r="K183" i="13"/>
  <c r="J183" i="13"/>
  <c r="I183" i="13"/>
  <c r="L182" i="13"/>
  <c r="K182" i="13"/>
  <c r="J182" i="13"/>
  <c r="I182" i="13"/>
  <c r="L181" i="13"/>
  <c r="K181" i="13"/>
  <c r="J181" i="13"/>
  <c r="I181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5" i="13"/>
  <c r="K175" i="13"/>
  <c r="J175" i="13"/>
  <c r="I175" i="13"/>
  <c r="L174" i="13"/>
  <c r="K174" i="13"/>
  <c r="J174" i="13"/>
  <c r="I174" i="13"/>
  <c r="L173" i="13"/>
  <c r="K173" i="13"/>
  <c r="J173" i="13"/>
  <c r="I173" i="13"/>
  <c r="L172" i="13"/>
  <c r="K172" i="13"/>
  <c r="J172" i="13"/>
  <c r="I172" i="13"/>
  <c r="L171" i="13"/>
  <c r="K171" i="13"/>
  <c r="J171" i="13"/>
  <c r="I171" i="13"/>
  <c r="L170" i="13"/>
  <c r="K170" i="13"/>
  <c r="J170" i="13"/>
  <c r="I170" i="13"/>
  <c r="L169" i="13"/>
  <c r="K169" i="13"/>
  <c r="J169" i="13"/>
  <c r="I169" i="13"/>
  <c r="L168" i="13"/>
  <c r="K168" i="13"/>
  <c r="J168" i="13"/>
  <c r="I168" i="13"/>
  <c r="L167" i="13"/>
  <c r="K167" i="13"/>
  <c r="J167" i="13"/>
  <c r="I167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I8" i="13"/>
  <c r="O12" i="9"/>
  <c r="P12" i="9"/>
  <c r="P25" i="9"/>
  <c r="O25" i="9"/>
  <c r="P24" i="9"/>
  <c r="O24" i="9"/>
  <c r="P23" i="9"/>
  <c r="O23" i="9"/>
  <c r="P22" i="9"/>
  <c r="O22" i="9"/>
  <c r="O20" i="9"/>
  <c r="P19" i="9"/>
  <c r="O19" i="9"/>
  <c r="P18" i="9"/>
  <c r="O18" i="9"/>
  <c r="P17" i="9"/>
  <c r="O17" i="9"/>
  <c r="P16" i="9"/>
  <c r="O16" i="9"/>
  <c r="P10" i="9"/>
  <c r="O10" i="9"/>
  <c r="P11" i="9"/>
  <c r="O11" i="9"/>
  <c r="P9" i="9"/>
  <c r="O9" i="9"/>
  <c r="P3" i="9"/>
  <c r="O3" i="9"/>
  <c r="Q11" i="9"/>
  <c r="Q9" i="9"/>
  <c r="O4" i="9"/>
  <c r="P4" i="9"/>
  <c r="Q4" i="9"/>
  <c r="O5" i="9"/>
  <c r="P5" i="9"/>
  <c r="Q5" i="9"/>
  <c r="O6" i="9"/>
  <c r="P6" i="9"/>
  <c r="Q6" i="9"/>
  <c r="P20" i="9"/>
  <c r="Q17" i="9"/>
  <c r="Q7" i="9"/>
  <c r="O7" i="9"/>
  <c r="P7" i="9"/>
  <c r="Q3" i="9"/>
  <c r="AB63" i="1"/>
  <c r="AA63" i="1"/>
  <c r="AB62" i="1"/>
  <c r="AC62" i="1"/>
  <c r="AA62" i="1"/>
  <c r="AB61" i="1"/>
  <c r="AC61" i="1"/>
  <c r="AA61" i="1"/>
  <c r="AA58" i="1"/>
  <c r="AC58" i="1"/>
  <c r="AB58" i="1"/>
  <c r="AB57" i="1"/>
  <c r="AA57" i="1"/>
  <c r="AA59" i="1"/>
  <c r="AB56" i="1"/>
  <c r="AB59" i="1"/>
  <c r="AA56" i="1"/>
  <c r="AB55" i="1"/>
  <c r="AA55" i="1"/>
  <c r="AB50" i="1"/>
  <c r="AA50" i="1"/>
  <c r="AB49" i="1"/>
  <c r="AC49" i="1"/>
  <c r="AA49" i="1"/>
  <c r="AB48" i="1"/>
  <c r="AA48" i="1"/>
  <c r="AB45" i="1"/>
  <c r="AB46" i="1"/>
  <c r="AA45" i="1"/>
  <c r="AB44" i="1"/>
  <c r="AC44" i="1"/>
  <c r="AA44" i="1"/>
  <c r="AB43" i="1"/>
  <c r="AA43" i="1"/>
  <c r="AB42" i="1"/>
  <c r="AA42" i="1"/>
  <c r="AA46" i="1"/>
  <c r="AA51" i="1"/>
  <c r="AC43" i="1"/>
  <c r="X16" i="13"/>
  <c r="X8" i="13"/>
  <c r="P12" i="13"/>
  <c r="X12" i="13"/>
  <c r="W9" i="13"/>
  <c r="W16" i="13"/>
  <c r="Q12" i="9"/>
  <c r="Q24" i="9"/>
  <c r="Q22" i="9"/>
  <c r="Q25" i="9"/>
  <c r="Q23" i="9"/>
  <c r="Q10" i="9"/>
  <c r="Q20" i="9"/>
  <c r="Q19" i="9"/>
  <c r="Q18" i="9"/>
  <c r="Q16" i="9"/>
  <c r="AC63" i="1"/>
  <c r="AA64" i="1"/>
  <c r="AC57" i="1"/>
  <c r="AC56" i="1"/>
  <c r="AC59" i="1"/>
  <c r="AB64" i="1"/>
  <c r="AC55" i="1"/>
  <c r="AC50" i="1"/>
  <c r="AC48" i="1"/>
  <c r="AC45" i="1"/>
  <c r="AC46" i="1"/>
  <c r="AB51" i="1"/>
  <c r="AC51" i="1"/>
  <c r="AC42" i="1"/>
  <c r="AC64" i="1"/>
  <c r="F37" i="4"/>
  <c r="E37" i="4"/>
  <c r="C21" i="4"/>
  <c r="D21" i="4"/>
  <c r="E21" i="4"/>
  <c r="F21" i="4"/>
  <c r="G21" i="4"/>
  <c r="H21" i="4"/>
  <c r="I21" i="4"/>
  <c r="J21" i="4"/>
  <c r="K21" i="4"/>
  <c r="L21" i="4"/>
  <c r="B21" i="4"/>
  <c r="L18" i="4"/>
  <c r="K18" i="4"/>
  <c r="F18" i="4"/>
  <c r="E18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C39" i="4"/>
  <c r="D39" i="4"/>
  <c r="G39" i="4"/>
  <c r="H39" i="4"/>
  <c r="I39" i="4"/>
  <c r="J39" i="4"/>
  <c r="B39" i="4"/>
  <c r="L54" i="1"/>
  <c r="K54" i="1"/>
  <c r="F54" i="1"/>
  <c r="E54" i="1"/>
  <c r="L73" i="1"/>
  <c r="K73" i="1"/>
  <c r="F73" i="1"/>
  <c r="E73" i="1"/>
  <c r="L92" i="1"/>
  <c r="K92" i="1"/>
  <c r="F92" i="1"/>
  <c r="E92" i="1"/>
  <c r="L111" i="1"/>
  <c r="K111" i="1"/>
  <c r="F111" i="1"/>
  <c r="E111" i="1"/>
  <c r="L130" i="1"/>
  <c r="K130" i="1"/>
  <c r="F130" i="1"/>
  <c r="E130" i="1"/>
  <c r="L149" i="1"/>
  <c r="K149" i="1"/>
  <c r="F149" i="1"/>
  <c r="E149" i="1"/>
  <c r="L170" i="1"/>
  <c r="K170" i="1"/>
  <c r="F170" i="1"/>
  <c r="E170" i="1"/>
  <c r="L189" i="1"/>
  <c r="K189" i="1"/>
  <c r="F189" i="1"/>
  <c r="E189" i="1"/>
  <c r="L208" i="1"/>
  <c r="K208" i="1"/>
  <c r="F208" i="1"/>
  <c r="E208" i="1"/>
  <c r="L16" i="1"/>
  <c r="K16" i="1"/>
  <c r="F16" i="1"/>
  <c r="E16" i="1"/>
  <c r="L34" i="1"/>
  <c r="K34" i="1"/>
  <c r="F34" i="1"/>
  <c r="E34" i="1"/>
  <c r="L227" i="1"/>
  <c r="K227" i="1"/>
  <c r="F227" i="1"/>
  <c r="E227" i="1"/>
  <c r="L245" i="1"/>
  <c r="K245" i="1"/>
  <c r="F245" i="1"/>
  <c r="E245" i="1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15" i="1"/>
  <c r="K15" i="1"/>
  <c r="F15" i="1"/>
  <c r="E15" i="1"/>
  <c r="L33" i="1"/>
  <c r="K33" i="1"/>
  <c r="F33" i="1"/>
  <c r="E33" i="1"/>
  <c r="L53" i="1"/>
  <c r="K53" i="1"/>
  <c r="F53" i="1"/>
  <c r="E53" i="1"/>
  <c r="L72" i="1"/>
  <c r="K72" i="1"/>
  <c r="F72" i="1"/>
  <c r="E72" i="1"/>
  <c r="L91" i="1"/>
  <c r="K91" i="1"/>
  <c r="F91" i="1"/>
  <c r="E91" i="1"/>
  <c r="L110" i="1"/>
  <c r="K110" i="1"/>
  <c r="F110" i="1"/>
  <c r="E110" i="1"/>
  <c r="L129" i="1"/>
  <c r="K129" i="1"/>
  <c r="F129" i="1"/>
  <c r="E129" i="1"/>
  <c r="L148" i="1"/>
  <c r="K148" i="1"/>
  <c r="F148" i="1"/>
  <c r="E148" i="1"/>
  <c r="L169" i="1"/>
  <c r="K169" i="1"/>
  <c r="F169" i="1"/>
  <c r="E169" i="1"/>
  <c r="L188" i="1"/>
  <c r="K188" i="1"/>
  <c r="F188" i="1"/>
  <c r="E188" i="1"/>
  <c r="L207" i="1"/>
  <c r="K207" i="1"/>
  <c r="F207" i="1"/>
  <c r="E207" i="1"/>
  <c r="L226" i="1"/>
  <c r="K226" i="1"/>
  <c r="F226" i="1"/>
  <c r="E226" i="1"/>
  <c r="L244" i="1"/>
  <c r="K244" i="1"/>
  <c r="F244" i="1"/>
  <c r="E244" i="1"/>
  <c r="A1" i="1"/>
  <c r="L14" i="1"/>
  <c r="K14" i="1"/>
  <c r="F14" i="1"/>
  <c r="E14" i="1"/>
  <c r="L32" i="1"/>
  <c r="K32" i="1"/>
  <c r="F32" i="1"/>
  <c r="E32" i="1"/>
  <c r="L52" i="1"/>
  <c r="K52" i="1"/>
  <c r="F52" i="1"/>
  <c r="E52" i="1"/>
  <c r="L71" i="1"/>
  <c r="K71" i="1"/>
  <c r="F71" i="1"/>
  <c r="E71" i="1"/>
  <c r="L90" i="1"/>
  <c r="K90" i="1"/>
  <c r="F90" i="1"/>
  <c r="E90" i="1"/>
  <c r="L109" i="1"/>
  <c r="K109" i="1"/>
  <c r="F109" i="1"/>
  <c r="E109" i="1"/>
  <c r="L128" i="1"/>
  <c r="K128" i="1"/>
  <c r="F128" i="1"/>
  <c r="E128" i="1"/>
  <c r="L147" i="1"/>
  <c r="K147" i="1"/>
  <c r="F147" i="1"/>
  <c r="E147" i="1"/>
  <c r="L168" i="1"/>
  <c r="K168" i="1"/>
  <c r="F168" i="1"/>
  <c r="E168" i="1"/>
  <c r="L187" i="1"/>
  <c r="K187" i="1"/>
  <c r="F187" i="1"/>
  <c r="E187" i="1"/>
  <c r="L206" i="1"/>
  <c r="K206" i="1"/>
  <c r="F206" i="1"/>
  <c r="E206" i="1"/>
  <c r="L225" i="1"/>
  <c r="K225" i="1"/>
  <c r="F225" i="1"/>
  <c r="E225" i="1"/>
  <c r="L243" i="1"/>
  <c r="K243" i="1"/>
  <c r="F243" i="1"/>
  <c r="E243" i="1"/>
  <c r="L13" i="1"/>
  <c r="K13" i="1"/>
  <c r="F13" i="1"/>
  <c r="E13" i="1"/>
  <c r="L31" i="1"/>
  <c r="K31" i="1"/>
  <c r="F31" i="1"/>
  <c r="E31" i="1"/>
  <c r="L51" i="1"/>
  <c r="K51" i="1"/>
  <c r="F51" i="1"/>
  <c r="E51" i="1"/>
  <c r="L70" i="1"/>
  <c r="K70" i="1"/>
  <c r="F70" i="1"/>
  <c r="E70" i="1"/>
  <c r="L89" i="1"/>
  <c r="K89" i="1"/>
  <c r="F89" i="1"/>
  <c r="E89" i="1"/>
  <c r="L108" i="1"/>
  <c r="K108" i="1"/>
  <c r="F108" i="1"/>
  <c r="E108" i="1"/>
  <c r="L127" i="1"/>
  <c r="K127" i="1"/>
  <c r="F127" i="1"/>
  <c r="E127" i="1"/>
  <c r="L146" i="1"/>
  <c r="K146" i="1"/>
  <c r="F146" i="1"/>
  <c r="E146" i="1"/>
  <c r="L167" i="1"/>
  <c r="K167" i="1"/>
  <c r="F167" i="1"/>
  <c r="E167" i="1"/>
  <c r="L186" i="1"/>
  <c r="K186" i="1"/>
  <c r="F186" i="1"/>
  <c r="E186" i="1"/>
  <c r="L205" i="1"/>
  <c r="K205" i="1"/>
  <c r="F205" i="1"/>
  <c r="E205" i="1"/>
  <c r="L224" i="1"/>
  <c r="K224" i="1"/>
  <c r="F224" i="1"/>
  <c r="E224" i="1"/>
  <c r="L242" i="1"/>
  <c r="K242" i="1"/>
  <c r="F242" i="1"/>
  <c r="E242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0" i="1"/>
  <c r="K30" i="1"/>
  <c r="F30" i="1"/>
  <c r="E30" i="1"/>
  <c r="L12" i="1"/>
  <c r="K12" i="1"/>
  <c r="F12" i="1"/>
  <c r="E12" i="1"/>
  <c r="L49" i="1"/>
  <c r="K49" i="1"/>
  <c r="F49" i="1"/>
  <c r="E49" i="1"/>
  <c r="Y49" i="1"/>
  <c r="X49" i="1"/>
  <c r="S49" i="1"/>
  <c r="R49" i="1"/>
  <c r="L11" i="1"/>
  <c r="K11" i="1"/>
  <c r="F11" i="1"/>
  <c r="E11" i="1"/>
  <c r="L29" i="1"/>
  <c r="K29" i="1"/>
  <c r="F29" i="1"/>
  <c r="E2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N1" i="1"/>
  <c r="Y8" i="1"/>
  <c r="X8" i="1"/>
  <c r="S8" i="1"/>
  <c r="R8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24" i="1"/>
  <c r="K24" i="1"/>
  <c r="F24" i="1"/>
  <c r="E24" i="1"/>
  <c r="L6" i="1"/>
  <c r="K6" i="1"/>
  <c r="F6" i="1"/>
  <c r="E6" i="1"/>
  <c r="E23" i="1"/>
  <c r="F23" i="1"/>
  <c r="K23" i="1"/>
  <c r="L23" i="1"/>
  <c r="Y5" i="1"/>
  <c r="X5" i="1"/>
  <c r="S5" i="1"/>
  <c r="R5" i="1"/>
  <c r="Y23" i="1"/>
  <c r="X23" i="1"/>
  <c r="S23" i="1"/>
  <c r="R23" i="1"/>
  <c r="Y43" i="1"/>
  <c r="X43" i="1"/>
  <c r="S43" i="1"/>
  <c r="R43" i="1"/>
  <c r="Y62" i="1"/>
  <c r="X62" i="1"/>
  <c r="S62" i="1"/>
  <c r="R62" i="1"/>
  <c r="Y81" i="1"/>
  <c r="X81" i="1"/>
  <c r="S81" i="1"/>
  <c r="R81" i="1"/>
  <c r="Y100" i="1"/>
  <c r="X100" i="1"/>
  <c r="S100" i="1"/>
  <c r="R100" i="1"/>
  <c r="Y119" i="1"/>
  <c r="X119" i="1"/>
  <c r="S119" i="1"/>
  <c r="R119" i="1"/>
  <c r="Y138" i="1"/>
  <c r="X138" i="1"/>
  <c r="S138" i="1"/>
  <c r="R138" i="1"/>
  <c r="Y159" i="1"/>
  <c r="X159" i="1"/>
  <c r="S159" i="1"/>
  <c r="R159" i="1"/>
  <c r="Y178" i="1"/>
  <c r="X178" i="1"/>
  <c r="S178" i="1"/>
  <c r="R178" i="1"/>
  <c r="Y197" i="1"/>
  <c r="X197" i="1"/>
  <c r="S197" i="1"/>
  <c r="R197" i="1"/>
  <c r="Y216" i="1"/>
  <c r="X216" i="1"/>
  <c r="S216" i="1"/>
  <c r="R216" i="1"/>
  <c r="Y234" i="1"/>
  <c r="X234" i="1"/>
  <c r="S234" i="1"/>
  <c r="R234" i="1"/>
  <c r="W247" i="1"/>
  <c r="Y247" i="1"/>
  <c r="V247" i="1"/>
  <c r="U247" i="1"/>
  <c r="Q247" i="1"/>
  <c r="R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W229" i="1"/>
  <c r="X229" i="1"/>
  <c r="V229" i="1"/>
  <c r="U229" i="1"/>
  <c r="Q229" i="1"/>
  <c r="R229" i="1"/>
  <c r="S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N212" i="1"/>
  <c r="W210" i="1"/>
  <c r="X210" i="1"/>
  <c r="V210" i="1"/>
  <c r="U210" i="1"/>
  <c r="Q210" i="1"/>
  <c r="R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N193" i="1"/>
  <c r="W191" i="1"/>
  <c r="X191" i="1"/>
  <c r="V191" i="1"/>
  <c r="U191" i="1"/>
  <c r="Q191" i="1"/>
  <c r="S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W172" i="1"/>
  <c r="Y172" i="1"/>
  <c r="V172" i="1"/>
  <c r="U172" i="1"/>
  <c r="Q172" i="1"/>
  <c r="S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N155" i="1"/>
  <c r="W151" i="1"/>
  <c r="X151" i="1"/>
  <c r="V151" i="1"/>
  <c r="U151" i="1"/>
  <c r="Q151" i="1"/>
  <c r="R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W132" i="1"/>
  <c r="X132" i="1"/>
  <c r="V132" i="1"/>
  <c r="U132" i="1"/>
  <c r="Q132" i="1"/>
  <c r="S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N116" i="1"/>
  <c r="W113" i="1"/>
  <c r="X113" i="1"/>
  <c r="Y113" i="1"/>
  <c r="V113" i="1"/>
  <c r="U113" i="1"/>
  <c r="Q113" i="1"/>
  <c r="S113" i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W94" i="1"/>
  <c r="X94" i="1"/>
  <c r="V94" i="1"/>
  <c r="U94" i="1"/>
  <c r="Q94" i="1"/>
  <c r="R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N77" i="1"/>
  <c r="W75" i="1"/>
  <c r="Y75" i="1"/>
  <c r="V75" i="1"/>
  <c r="U75" i="1"/>
  <c r="Q75" i="1"/>
  <c r="S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W56" i="1"/>
  <c r="X56" i="1"/>
  <c r="V56" i="1"/>
  <c r="U56" i="1"/>
  <c r="Q56" i="1"/>
  <c r="S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N40" i="1"/>
  <c r="W36" i="1"/>
  <c r="Y36" i="1"/>
  <c r="X36" i="1"/>
  <c r="V36" i="1"/>
  <c r="U36" i="1"/>
  <c r="Q36" i="1"/>
  <c r="R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W18" i="1"/>
  <c r="Y18" i="1"/>
  <c r="V18" i="1"/>
  <c r="U18" i="1"/>
  <c r="Q18" i="1"/>
  <c r="S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K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F113" i="1"/>
  <c r="B113" i="1"/>
  <c r="E113" i="1"/>
  <c r="C94" i="1"/>
  <c r="B94" i="1"/>
  <c r="C75" i="1"/>
  <c r="B75" i="1"/>
  <c r="E75" i="1"/>
  <c r="C56" i="1"/>
  <c r="B56" i="1"/>
  <c r="C36" i="1"/>
  <c r="B36" i="1"/>
  <c r="C18" i="1"/>
  <c r="B18" i="1"/>
  <c r="A1" i="9"/>
  <c r="J247" i="1"/>
  <c r="D247" i="1"/>
  <c r="F247" i="1"/>
  <c r="J229" i="1"/>
  <c r="L229" i="1"/>
  <c r="D229" i="1"/>
  <c r="F229" i="1"/>
  <c r="J210" i="1"/>
  <c r="L210" i="1"/>
  <c r="D210" i="1"/>
  <c r="J191" i="1"/>
  <c r="K191" i="1"/>
  <c r="D191" i="1"/>
  <c r="F191" i="1"/>
  <c r="J172" i="1"/>
  <c r="K172" i="1"/>
  <c r="D172" i="1"/>
  <c r="F172" i="1"/>
  <c r="J151" i="1"/>
  <c r="D151" i="1"/>
  <c r="J132" i="1"/>
  <c r="L132" i="1"/>
  <c r="D132" i="1"/>
  <c r="F132" i="1"/>
  <c r="J113" i="1"/>
  <c r="L113" i="1"/>
  <c r="D113" i="1"/>
  <c r="J94" i="1"/>
  <c r="D94" i="1"/>
  <c r="F94" i="1"/>
  <c r="J75" i="1"/>
  <c r="L75" i="1"/>
  <c r="D75" i="1"/>
  <c r="F75" i="1"/>
  <c r="J56" i="1"/>
  <c r="K56" i="1"/>
  <c r="D56" i="1"/>
  <c r="F56" i="1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5" i="1"/>
  <c r="K5" i="1"/>
  <c r="F5" i="1"/>
  <c r="E5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E18" i="1"/>
  <c r="J18" i="1"/>
  <c r="D36" i="1"/>
  <c r="E36" i="1"/>
  <c r="J36" i="1"/>
  <c r="L36" i="1"/>
  <c r="A40" i="1"/>
  <c r="A77" i="1"/>
  <c r="A116" i="1"/>
  <c r="A155" i="1"/>
  <c r="A193" i="1"/>
  <c r="A212" i="1"/>
  <c r="R132" i="1"/>
  <c r="F210" i="1"/>
  <c r="E229" i="1"/>
  <c r="Y191" i="1"/>
  <c r="Y132" i="1"/>
  <c r="R56" i="1"/>
  <c r="L94" i="1"/>
  <c r="K229" i="1"/>
  <c r="X172" i="1"/>
  <c r="R172" i="1"/>
  <c r="S94" i="1"/>
  <c r="E94" i="1"/>
  <c r="Y151" i="1"/>
  <c r="R113" i="1"/>
  <c r="R75" i="1"/>
  <c r="K36" i="1"/>
  <c r="E132" i="1"/>
  <c r="L172" i="1"/>
  <c r="K247" i="1"/>
  <c r="Y210" i="1"/>
  <c r="S247" i="1"/>
  <c r="Y229" i="1"/>
  <c r="R18" i="1"/>
  <c r="X247" i="1"/>
  <c r="L56" i="1"/>
  <c r="K75" i="1"/>
  <c r="K94" i="1"/>
  <c r="K113" i="1"/>
  <c r="K132" i="1"/>
  <c r="E151" i="1"/>
  <c r="K151" i="1"/>
  <c r="L191" i="1"/>
  <c r="E191" i="1"/>
  <c r="E210" i="1"/>
  <c r="R191" i="1"/>
  <c r="X75" i="1"/>
  <c r="Y56" i="1"/>
  <c r="L18" i="1"/>
  <c r="F18" i="1"/>
  <c r="F36" i="1"/>
  <c r="L247" i="1"/>
  <c r="E247" i="1"/>
  <c r="K18" i="1"/>
  <c r="E56" i="1"/>
  <c r="F151" i="1"/>
  <c r="L151" i="1"/>
  <c r="E172" i="1"/>
  <c r="S210" i="1"/>
  <c r="S151" i="1"/>
  <c r="Y94" i="1"/>
  <c r="S36" i="1"/>
  <c r="X18" i="1"/>
</calcChain>
</file>

<file path=xl/sharedStrings.xml><?xml version="1.0" encoding="utf-8"?>
<sst xmlns="http://schemas.openxmlformats.org/spreadsheetml/2006/main" count="9697" uniqueCount="5563">
  <si>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</si>
  <si>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</si>
  <si>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</si>
  <si>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</si>
  <si>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</si>
  <si>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</si>
  <si>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</si>
  <si>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</si>
  <si>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</si>
  <si>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</si>
  <si>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</si>
  <si>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</si>
  <si>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</si>
  <si>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</si>
  <si>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</si>
  <si>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</si>
  <si>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</si>
  <si>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</si>
  <si>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</si>
  <si>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</si>
  <si>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</si>
  <si>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</si>
  <si>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</si>
  <si>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</si>
  <si>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</si>
  <si>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</si>
  <si>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</si>
  <si>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</si>
  <si>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</si>
  <si>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</si>
  <si>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</si>
  <si>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</si>
  <si>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</si>
  <si>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</si>
  <si>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</si>
  <si>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</si>
  <si>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</si>
  <si>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</si>
  <si>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</si>
  <si>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</si>
  <si>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</si>
  <si>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</si>
  <si>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</si>
  <si>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</si>
  <si>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</si>
  <si>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</si>
  <si>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</si>
  <si>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</si>
  <si>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</si>
  <si>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</si>
  <si>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</si>
  <si>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</si>
  <si>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</si>
  <si>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</si>
  <si>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</si>
  <si>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</si>
  <si>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</si>
  <si>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</si>
  <si>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</si>
  <si>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</si>
  <si>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</si>
  <si>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</si>
  <si>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</si>
  <si>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</si>
  <si>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</si>
  <si>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</si>
  <si>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</si>
  <si>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</si>
  <si>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</si>
  <si>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</si>
  <si>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</si>
  <si>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</si>
  <si>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</si>
  <si>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</si>
  <si>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</si>
  <si>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</si>
  <si>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</si>
  <si>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</si>
  <si>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</si>
  <si>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</si>
  <si>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</si>
  <si>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</si>
  <si>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</si>
  <si>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</si>
  <si>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</si>
  <si>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</si>
  <si>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</si>
  <si>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</si>
  <si>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</si>
  <si>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</si>
  <si>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</si>
  <si>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</si>
  <si>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</si>
  <si>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</si>
  <si>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</si>
  <si>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</si>
  <si>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</si>
  <si>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</si>
  <si>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</si>
  <si>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</si>
  <si>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</si>
  <si>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</si>
  <si>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</si>
  <si>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</si>
  <si>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</si>
  <si>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</si>
  <si>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</si>
  <si>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</si>
  <si>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</si>
  <si>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</si>
  <si>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</si>
  <si>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</si>
  <si>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</si>
  <si>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</si>
  <si>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</si>
  <si>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</si>
  <si>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</si>
  <si>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</si>
  <si>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</si>
  <si>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</si>
  <si>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</si>
  <si>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</si>
  <si>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</si>
  <si>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</si>
  <si>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</si>
  <si>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</si>
  <si>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</si>
  <si>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</si>
  <si>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</si>
  <si>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</si>
  <si>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</si>
  <si>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</si>
  <si>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</si>
  <si>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</si>
  <si>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</si>
  <si>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</si>
  <si>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</si>
  <si>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</si>
  <si>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</si>
  <si>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</si>
  <si>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</si>
  <si>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</si>
  <si>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</si>
  <si>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</si>
  <si>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</si>
  <si>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</si>
  <si>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</si>
  <si>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</si>
  <si>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</si>
  <si>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</si>
  <si>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</si>
  <si>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</si>
  <si>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</si>
  <si>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</si>
  <si>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</si>
  <si>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</si>
  <si>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</si>
  <si>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</si>
  <si>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</si>
  <si>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</si>
  <si>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</si>
  <si>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</si>
  <si>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</si>
  <si>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</si>
  <si>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</si>
  <si>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</si>
  <si>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</si>
  <si>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</si>
  <si>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</si>
  <si>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</si>
  <si>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</si>
  <si>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</si>
  <si>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</si>
  <si>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</si>
  <si>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</si>
  <si>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</si>
  <si>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</si>
  <si>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</si>
  <si>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</si>
  <si>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</si>
  <si>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</si>
  <si>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</si>
  <si>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</si>
  <si>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</si>
  <si>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</si>
  <si>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</si>
  <si>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</si>
  <si>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</si>
  <si>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</si>
  <si>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</si>
  <si>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</si>
  <si>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</si>
  <si>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</si>
  <si>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</si>
  <si>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</si>
  <si>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</si>
  <si>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</si>
  <si>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</si>
  <si>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</si>
  <si>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</si>
  <si>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</si>
  <si>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</si>
  <si>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</si>
  <si>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</si>
  <si>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</si>
  <si>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</si>
  <si>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</si>
  <si>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</si>
  <si>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</si>
  <si>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</si>
  <si>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</si>
  <si>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</si>
  <si>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</si>
  <si>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</si>
  <si>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</si>
  <si>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</si>
  <si>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</si>
  <si>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</si>
  <si>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</si>
  <si>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</si>
  <si>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</si>
  <si>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</si>
  <si>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</si>
  <si>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</si>
  <si>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</si>
  <si>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</si>
  <si>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</si>
  <si>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</si>
  <si>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</si>
  <si>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</si>
  <si>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</si>
  <si>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</si>
  <si>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</si>
  <si>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</si>
  <si>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</si>
  <si>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</si>
  <si>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</si>
  <si>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</si>
  <si>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</si>
  <si>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</si>
  <si>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</si>
  <si>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</si>
  <si>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</si>
  <si>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</si>
  <si>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</si>
  <si>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</si>
  <si>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</si>
  <si>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</si>
  <si>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</si>
  <si>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</si>
  <si>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</si>
  <si>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</si>
  <si>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</si>
  <si>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</si>
  <si>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</si>
  <si>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</si>
  <si>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</si>
  <si>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</si>
  <si>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</si>
  <si>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</si>
  <si>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</si>
  <si>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</si>
  <si>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</si>
  <si>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</si>
  <si>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</si>
  <si>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</si>
  <si>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</si>
  <si>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</si>
  <si>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</si>
  <si>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</si>
  <si>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</si>
  <si>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</si>
  <si>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</si>
  <si>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</si>
  <si>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</si>
  <si>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</si>
  <si>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</si>
  <si>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</si>
  <si>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</si>
  <si>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</si>
  <si>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</si>
  <si>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</si>
  <si>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</si>
  <si>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</si>
  <si>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</si>
  <si>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</si>
  <si>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</si>
  <si>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</si>
  <si>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</si>
  <si>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</si>
  <si>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</si>
  <si>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</si>
  <si>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</si>
  <si>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</si>
  <si>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</si>
  <si>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</si>
  <si>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</si>
  <si>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</si>
  <si>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</si>
  <si>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</si>
  <si>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</si>
  <si>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</si>
  <si>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</si>
  <si>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</si>
  <si>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</si>
  <si>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</si>
  <si>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</si>
  <si>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</si>
  <si>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</si>
  <si>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</si>
  <si>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</si>
  <si>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</si>
  <si>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</si>
  <si>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</si>
  <si>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</si>
  <si>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</si>
  <si>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</si>
  <si>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</si>
  <si>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</si>
  <si>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</si>
  <si>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</si>
  <si>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</si>
  <si>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</si>
  <si>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</si>
  <si>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</si>
  <si>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</si>
  <si>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</si>
  <si>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</si>
  <si>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</si>
  <si>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</si>
  <si>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</si>
  <si>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</si>
  <si>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</si>
  <si>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</si>
  <si>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</si>
  <si>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</si>
  <si>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</si>
  <si>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</si>
  <si>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</si>
  <si>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</si>
  <si>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</si>
  <si>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</si>
  <si>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</si>
  <si>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</si>
  <si>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</si>
  <si>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</si>
  <si>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</si>
  <si>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</si>
  <si>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</si>
  <si>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</si>
  <si>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</si>
  <si>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</si>
  <si>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</si>
  <si>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</si>
  <si>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</si>
  <si>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</si>
  <si>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</si>
  <si>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</si>
  <si>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</si>
  <si>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</si>
  <si>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</si>
  <si>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</si>
  <si>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</si>
  <si>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</si>
  <si>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</si>
  <si>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</si>
  <si>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</si>
  <si>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</si>
  <si>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</si>
  <si>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</si>
  <si>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</si>
  <si>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</si>
  <si>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</si>
  <si>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</si>
  <si>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</si>
  <si>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</si>
  <si>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</si>
  <si>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</si>
  <si>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</si>
  <si>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</si>
  <si>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</si>
  <si>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</si>
  <si>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</si>
  <si>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</si>
  <si>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</si>
  <si>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</si>
  <si>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</si>
  <si>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</si>
  <si>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</si>
  <si>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</si>
  <si>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</si>
  <si>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</si>
  <si>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</si>
  <si>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</si>
  <si>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</si>
  <si>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</si>
  <si>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</si>
  <si>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</si>
  <si>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</si>
  <si>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</si>
  <si>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</si>
  <si>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</si>
  <si>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</si>
  <si>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</si>
  <si>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</si>
  <si>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</si>
  <si>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</si>
  <si>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</si>
  <si>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</si>
  <si>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</si>
  <si>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</si>
  <si>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</si>
  <si>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</si>
  <si>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</si>
  <si>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</si>
  <si>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</si>
  <si>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</si>
  <si>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</si>
  <si>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</si>
  <si>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</si>
  <si>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</si>
  <si>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</si>
  <si>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</si>
  <si>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</si>
  <si>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</si>
  <si>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</si>
  <si>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</si>
  <si>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</si>
  <si>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</si>
  <si>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</si>
  <si>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</si>
  <si>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</si>
  <si>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</si>
  <si>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</si>
  <si>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</si>
  <si>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</si>
  <si>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</si>
  <si>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</si>
  <si>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</si>
  <si>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</si>
  <si>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</si>
  <si>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</si>
  <si>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</si>
  <si>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</si>
  <si>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</si>
  <si>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</si>
  <si>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</si>
  <si>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</si>
  <si>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</si>
  <si>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</si>
  <si>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</si>
  <si>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</si>
  <si>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</si>
  <si>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</si>
  <si>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</si>
  <si>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</si>
  <si>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</si>
  <si>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</si>
  <si>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</si>
  <si>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</si>
  <si>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</si>
  <si>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</si>
  <si>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</si>
  <si>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</si>
  <si>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</si>
  <si>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</si>
  <si>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</si>
  <si>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</si>
  <si>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</si>
  <si>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</si>
  <si>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</si>
  <si>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</si>
  <si>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</si>
  <si>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</si>
  <si>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</si>
  <si>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</si>
  <si>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</si>
  <si>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</si>
  <si>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</si>
  <si>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</si>
  <si>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</si>
  <si>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</si>
  <si>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</si>
  <si>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</si>
  <si>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</si>
  <si>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</si>
  <si>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</si>
  <si>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</si>
  <si>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</si>
  <si>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</si>
  <si>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</si>
  <si>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</si>
  <si>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</si>
  <si>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</si>
  <si>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</si>
  <si>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</si>
  <si>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</si>
  <si>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</si>
  <si>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</si>
  <si>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</si>
  <si>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</si>
  <si>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</si>
  <si>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</si>
  <si>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</si>
  <si>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</si>
  <si>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</si>
  <si>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</si>
  <si>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</si>
  <si>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</si>
  <si>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</si>
  <si>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</si>
  <si>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</si>
  <si>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</si>
  <si>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</si>
  <si>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</si>
  <si>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</si>
  <si>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</si>
  <si>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</si>
  <si>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</si>
  <si>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</si>
  <si>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</si>
  <si>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</si>
  <si>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</si>
  <si>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</si>
  <si>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</si>
  <si>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</si>
  <si>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</si>
  <si>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</si>
  <si>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</si>
  <si>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</si>
  <si>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</si>
  <si>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</si>
  <si>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</si>
  <si>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</si>
  <si>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</si>
  <si>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</si>
  <si>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</si>
  <si>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</si>
  <si>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</si>
  <si>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</si>
  <si>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</si>
  <si>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</si>
  <si>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</si>
  <si>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</si>
  <si>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</si>
  <si>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</si>
  <si>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</si>
  <si>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</si>
  <si>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</si>
  <si>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</si>
  <si>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</si>
  <si>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</si>
  <si>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</si>
  <si>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</si>
  <si>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</si>
  <si>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</si>
  <si>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</si>
  <si>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</si>
  <si>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</si>
  <si>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</si>
  <si>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</si>
  <si>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</si>
  <si>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</si>
  <si>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</si>
  <si>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</si>
  <si>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</si>
  <si>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</si>
  <si>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</si>
  <si>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</si>
  <si>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</si>
  <si>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</si>
  <si>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</si>
  <si>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</si>
  <si>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</si>
  <si>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</si>
  <si>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</si>
  <si>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</si>
  <si>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</si>
  <si>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</si>
  <si>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</si>
  <si>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</si>
  <si>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</si>
  <si>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</si>
  <si>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</si>
  <si>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</si>
  <si>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</si>
  <si>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</si>
  <si>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</si>
  <si>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</si>
  <si>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</si>
  <si>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</si>
  <si>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</si>
  <si>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</si>
  <si>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</si>
  <si>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</si>
  <si>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</si>
  <si>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</si>
  <si>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</si>
  <si>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</si>
  <si>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</si>
  <si>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</si>
  <si>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</si>
  <si>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</si>
  <si>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</si>
  <si>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</si>
  <si>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</si>
  <si>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</si>
  <si>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</si>
  <si>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</si>
  <si>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</si>
  <si>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</si>
  <si>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</si>
  <si>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</si>
  <si>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</si>
  <si>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</si>
  <si>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</si>
  <si>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</si>
  <si>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</si>
  <si>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</si>
  <si>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</si>
  <si>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</si>
  <si>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</si>
  <si>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</si>
  <si>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</si>
  <si>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</si>
  <si>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</si>
  <si>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</si>
  <si>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</si>
  <si>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</si>
  <si>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</si>
  <si>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</si>
  <si>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</si>
  <si>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</si>
  <si>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</si>
  <si>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</si>
  <si>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</si>
  <si>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</si>
  <si>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</si>
  <si>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</si>
  <si>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</si>
  <si>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</si>
  <si>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</si>
  <si>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</si>
  <si>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</si>
  <si>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</si>
  <si>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</si>
  <si>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</si>
  <si>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</si>
  <si>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</si>
  <si>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</si>
  <si>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</si>
  <si>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</si>
  <si>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</si>
  <si>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</si>
  <si>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</si>
  <si>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</si>
  <si>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</si>
  <si>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</si>
  <si>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</si>
  <si>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</si>
  <si>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</si>
  <si>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</si>
  <si>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</si>
  <si>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</si>
  <si>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</si>
  <si>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</si>
  <si>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</si>
  <si>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</si>
  <si>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</si>
  <si>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</si>
  <si>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</si>
  <si>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</si>
  <si>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</si>
  <si>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</si>
  <si>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</si>
  <si>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</si>
  <si>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</si>
  <si>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</si>
  <si>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</si>
  <si>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</si>
  <si>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</si>
  <si>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</si>
  <si>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</si>
  <si>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</si>
  <si>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</si>
  <si>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</si>
  <si>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</si>
  <si>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</si>
  <si>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</si>
  <si>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</si>
  <si>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</si>
  <si>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</si>
  <si>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</si>
  <si>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</si>
  <si>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</si>
  <si>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</si>
  <si>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</si>
  <si>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</si>
  <si>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</si>
  <si>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</si>
  <si>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</si>
  <si>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</si>
  <si>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</si>
  <si>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</si>
  <si>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</si>
  <si>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</si>
  <si>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</si>
  <si>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</si>
  <si>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</si>
  <si>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</si>
  <si>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</si>
  <si>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</si>
  <si>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</si>
  <si>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</si>
  <si>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</si>
  <si>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</si>
  <si>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</si>
  <si>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</si>
  <si>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</si>
  <si>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</si>
  <si>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</si>
  <si>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</si>
  <si>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</si>
  <si>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</si>
  <si>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</si>
  <si>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</si>
  <si>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</si>
  <si>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</si>
  <si>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</si>
  <si>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</si>
  <si>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</si>
  <si>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</si>
  <si>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</si>
  <si>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</si>
  <si>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</si>
  <si>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</si>
  <si>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</si>
  <si>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</si>
  <si>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</si>
  <si>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</si>
  <si>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</si>
  <si>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</si>
  <si>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</si>
  <si>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</si>
  <si>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</si>
  <si>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</si>
  <si>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</si>
  <si>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</si>
  <si>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</si>
  <si>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</si>
  <si>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</si>
  <si>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</si>
  <si>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</si>
  <si>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</si>
  <si>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</si>
  <si>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</si>
  <si>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</si>
  <si>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</si>
  <si>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</si>
  <si>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</si>
  <si>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</si>
  <si>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</si>
  <si>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</si>
  <si>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</si>
  <si>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</si>
  <si>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</si>
  <si>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</si>
  <si>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</si>
  <si>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</si>
  <si>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</si>
  <si>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</si>
  <si>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</si>
  <si>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</si>
  <si>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</si>
  <si>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</si>
  <si>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</si>
  <si>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</si>
  <si>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</si>
  <si>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</si>
  <si>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</si>
  <si>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</si>
  <si>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</si>
  <si>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</si>
  <si>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</si>
  <si>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</si>
  <si>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</si>
  <si>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</si>
  <si>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</si>
  <si>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</si>
  <si>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</si>
  <si>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</si>
  <si>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</si>
  <si>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</si>
  <si>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</si>
  <si>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</si>
  <si>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</si>
  <si>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</si>
  <si>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</si>
  <si>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</si>
  <si>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</si>
  <si>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</si>
  <si>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</si>
  <si>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</si>
  <si>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</si>
  <si>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</si>
  <si>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</si>
  <si>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</si>
  <si>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</si>
  <si>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</si>
  <si>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</si>
  <si>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</si>
  <si>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</si>
  <si>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</si>
  <si>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</si>
  <si>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</si>
  <si>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</si>
  <si>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</si>
  <si>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</si>
  <si>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</si>
  <si>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</si>
  <si>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</si>
  <si>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</si>
  <si>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</si>
  <si>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</si>
  <si>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</si>
  <si>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</si>
  <si>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</si>
  <si>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</si>
  <si>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</si>
  <si>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</si>
  <si>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</si>
  <si>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</si>
  <si>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</si>
  <si>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</si>
  <si>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</si>
  <si>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</si>
  <si>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</si>
  <si>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</si>
  <si>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</si>
  <si>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</si>
  <si>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</si>
  <si>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</si>
  <si>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</si>
  <si>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</si>
  <si>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</si>
  <si>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</si>
  <si>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</si>
  <si>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</si>
  <si>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</si>
  <si>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</si>
  <si>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</si>
  <si>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</si>
  <si>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</si>
  <si>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</si>
  <si>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</si>
  <si>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</si>
  <si>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</si>
  <si>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</si>
  <si>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</si>
  <si>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</si>
  <si>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</si>
  <si>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</si>
  <si>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</si>
  <si>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</si>
  <si>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</si>
  <si>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</si>
  <si>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</si>
  <si>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</si>
  <si>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</si>
  <si>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</si>
  <si>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</si>
  <si>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</si>
  <si>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</si>
  <si>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</si>
  <si>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</si>
  <si>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</si>
  <si>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</si>
  <si>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</si>
  <si>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</si>
  <si>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</si>
  <si>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</si>
  <si>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</si>
  <si>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</si>
  <si>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</si>
  <si>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</si>
  <si>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</si>
  <si>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</si>
  <si>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</si>
  <si>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</si>
  <si>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</si>
  <si>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</si>
  <si>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</si>
  <si>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</si>
  <si>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</si>
  <si>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</si>
  <si>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</si>
  <si>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</si>
  <si>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</si>
  <si>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</si>
  <si>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</si>
  <si>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</si>
  <si>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</si>
  <si>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</si>
  <si>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</si>
  <si>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</si>
  <si>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</si>
  <si>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</si>
  <si>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</si>
  <si>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</si>
  <si>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</si>
  <si>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</si>
  <si>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</si>
  <si>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</si>
  <si>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</si>
  <si>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</si>
  <si>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</si>
  <si>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</si>
  <si>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</si>
  <si>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</si>
  <si>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</si>
  <si>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</si>
  <si>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</si>
  <si>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</si>
  <si>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</si>
  <si>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</si>
  <si>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</si>
  <si>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</si>
  <si>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</si>
  <si>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</si>
  <si>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</si>
  <si>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</si>
  <si>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</si>
  <si>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</si>
  <si>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</si>
  <si>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</si>
  <si>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</si>
  <si>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</si>
  <si>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</si>
  <si>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</si>
  <si>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</si>
  <si>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</si>
  <si>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</si>
  <si>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</si>
  <si>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</si>
  <si>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</si>
  <si>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</si>
  <si>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</si>
  <si>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</si>
  <si>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</si>
  <si>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</si>
  <si>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</si>
  <si>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</si>
  <si>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</si>
  <si>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</si>
  <si>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</si>
  <si>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</si>
  <si>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</si>
  <si>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</si>
  <si>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</si>
  <si>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</si>
  <si>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</si>
  <si>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</si>
  <si>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</si>
  <si>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</si>
  <si>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</si>
  <si>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</si>
  <si>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</si>
  <si>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</si>
  <si>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</si>
  <si>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</si>
  <si>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</si>
  <si>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</si>
  <si>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</si>
  <si>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</si>
  <si>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</si>
  <si>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</si>
  <si>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</si>
  <si>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</si>
  <si>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</si>
  <si>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</si>
  <si>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</si>
  <si>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</si>
  <si>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</si>
  <si>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</si>
  <si>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</si>
  <si>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</si>
  <si>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</si>
  <si>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</si>
  <si>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</si>
  <si>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</si>
  <si>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</si>
  <si>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</si>
  <si>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</si>
  <si>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</si>
  <si>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</si>
  <si>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</si>
  <si>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</si>
  <si>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</si>
  <si>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</si>
  <si>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</si>
  <si>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</si>
  <si>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</si>
  <si>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</si>
  <si>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</si>
  <si>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</si>
  <si>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</si>
  <si>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</si>
  <si>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</si>
  <si>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</si>
  <si>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</si>
  <si>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</si>
  <si>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</si>
  <si>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</si>
  <si>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</si>
  <si>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</si>
  <si>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</si>
  <si>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</si>
  <si>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</si>
  <si>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</si>
  <si>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</si>
  <si>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</si>
  <si>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</si>
  <si>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</si>
  <si>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</si>
  <si>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</si>
  <si>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</si>
  <si>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</si>
  <si>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</si>
  <si>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</si>
  <si>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</si>
  <si>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</si>
  <si>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</si>
  <si>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</si>
  <si>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</si>
  <si>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</si>
  <si>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</si>
  <si>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</si>
  <si>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</si>
  <si>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</si>
  <si>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</si>
  <si>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</si>
  <si>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</si>
  <si>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</si>
  <si>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</si>
  <si>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</si>
  <si>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</si>
  <si>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</si>
  <si>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</si>
  <si>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</si>
  <si>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</si>
  <si>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</si>
  <si>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</si>
  <si>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</si>
  <si>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</si>
  <si>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</si>
  <si>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</si>
  <si>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</si>
  <si>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</si>
  <si>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</si>
  <si>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</si>
  <si>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</si>
  <si>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</si>
  <si>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</si>
  <si>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</si>
  <si>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</si>
  <si>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</si>
  <si>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</si>
  <si>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</si>
  <si>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</si>
  <si>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</si>
  <si>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</si>
  <si>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</si>
  <si>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</si>
  <si>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</si>
  <si>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</si>
  <si>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</si>
  <si>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</si>
  <si>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</si>
  <si>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</si>
  <si>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</si>
  <si>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</si>
  <si>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</si>
  <si>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</si>
  <si>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</si>
  <si>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</si>
  <si>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</si>
  <si>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</si>
  <si>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</si>
  <si>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</si>
  <si>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</si>
  <si>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</si>
  <si>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</si>
  <si>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</si>
  <si>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</si>
  <si>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</si>
  <si>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</si>
  <si>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</si>
  <si>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</si>
  <si>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</si>
  <si>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</si>
  <si>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</si>
  <si>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</si>
  <si>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</si>
  <si>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</si>
  <si>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</si>
  <si>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</si>
  <si>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</si>
  <si>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</si>
  <si>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</si>
  <si>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</si>
  <si>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</si>
  <si>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</si>
  <si>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</si>
  <si>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</si>
  <si>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</si>
  <si>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</si>
  <si>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</si>
  <si>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</si>
  <si>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</si>
  <si>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</si>
  <si>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</si>
  <si>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</si>
  <si>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</si>
  <si>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</si>
  <si>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</si>
  <si>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</si>
  <si>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</si>
  <si>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</si>
  <si>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</si>
  <si>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</si>
  <si>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</si>
  <si>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</si>
  <si>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</si>
  <si>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</si>
  <si>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</si>
  <si>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</si>
  <si>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</si>
  <si>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</si>
  <si>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</si>
  <si>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</si>
  <si>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</si>
  <si>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</si>
  <si>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</si>
  <si>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</si>
  <si>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</si>
  <si>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</si>
  <si>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</si>
  <si>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</si>
  <si>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</si>
  <si>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</si>
  <si>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</si>
  <si>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</si>
  <si>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</si>
  <si>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</si>
  <si>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</si>
  <si>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</si>
  <si>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</si>
  <si>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</si>
  <si>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</si>
  <si>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</si>
  <si>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</si>
  <si>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</si>
  <si>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</si>
  <si>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</si>
  <si>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</si>
  <si>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</si>
  <si>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</si>
  <si>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</si>
  <si>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</si>
  <si>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</si>
  <si>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</si>
  <si>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</si>
  <si>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</si>
  <si>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</si>
  <si>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</si>
  <si>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</si>
  <si>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</si>
  <si>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</si>
  <si>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</si>
  <si>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</si>
  <si>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</si>
  <si>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</si>
  <si>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</si>
  <si>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</si>
  <si>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</si>
  <si>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</si>
  <si>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</si>
  <si>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</si>
  <si>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</si>
  <si>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</si>
  <si>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</si>
  <si>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</si>
  <si>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</si>
  <si>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</si>
  <si>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</si>
  <si>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</si>
  <si>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</si>
  <si>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</si>
  <si>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</si>
  <si>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</si>
  <si>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</si>
  <si>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</si>
  <si>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</si>
  <si>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</si>
  <si>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</si>
  <si>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</si>
  <si>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</si>
  <si>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</si>
  <si>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</si>
  <si>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</si>
  <si>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</si>
  <si>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</si>
  <si>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</si>
  <si>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</si>
  <si>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</si>
  <si>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</si>
  <si>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</si>
  <si>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</si>
  <si>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</si>
  <si>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</si>
  <si>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</si>
  <si>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</si>
  <si>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</si>
  <si>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</si>
  <si>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</si>
  <si>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</si>
  <si>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</si>
  <si>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</si>
  <si>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</si>
  <si>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</si>
  <si>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</si>
  <si>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</si>
  <si>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</si>
  <si>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</si>
  <si>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</si>
  <si>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</si>
  <si>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</si>
  <si>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</si>
  <si>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</si>
  <si>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</si>
  <si>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</si>
  <si>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</si>
  <si>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</si>
  <si>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</si>
  <si>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</si>
  <si>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</si>
  <si>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</si>
  <si>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</si>
  <si>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</si>
  <si>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</si>
  <si>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</si>
  <si>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</si>
  <si>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</si>
  <si>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</si>
  <si>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</si>
  <si>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</si>
  <si>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</si>
  <si>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</si>
  <si>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</si>
  <si>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</si>
  <si>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</si>
  <si>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</si>
  <si>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</si>
  <si>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</si>
  <si>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</si>
  <si>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</si>
  <si>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</si>
  <si>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</si>
  <si>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</si>
  <si>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</si>
  <si>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</si>
  <si>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</si>
  <si>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</si>
  <si>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</si>
  <si>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</si>
  <si>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</si>
  <si>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</si>
  <si>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</si>
  <si>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</si>
  <si>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</si>
  <si>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</si>
  <si>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</si>
  <si>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</si>
  <si>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</si>
  <si>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</si>
  <si>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</si>
  <si>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</si>
  <si>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</si>
  <si>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</si>
  <si>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</si>
  <si>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</si>
  <si>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</si>
  <si>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</si>
  <si>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</si>
  <si>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</si>
  <si>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</si>
  <si>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</si>
  <si>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</si>
  <si>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</si>
  <si>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</si>
  <si>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</si>
  <si>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</si>
  <si>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</si>
  <si>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</si>
  <si>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</si>
  <si>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</si>
  <si>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</si>
  <si>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</si>
  <si>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</si>
  <si>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</si>
  <si>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</si>
  <si>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</si>
  <si>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</si>
  <si>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</si>
  <si>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</si>
  <si>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</si>
  <si>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</si>
  <si>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</si>
  <si>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</si>
  <si>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</si>
  <si>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</si>
  <si>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</si>
  <si>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</si>
  <si>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</si>
  <si>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</si>
  <si>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</si>
  <si>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</si>
  <si>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</si>
  <si>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</si>
  <si>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</si>
  <si>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</si>
  <si>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</si>
  <si>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</si>
  <si>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</si>
  <si>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</si>
  <si>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</si>
  <si>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</si>
  <si>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</si>
  <si>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</si>
  <si>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</si>
  <si>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</si>
  <si>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</si>
  <si>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</si>
  <si>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</si>
  <si>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</si>
  <si>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</si>
  <si>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</si>
  <si>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</si>
  <si>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</si>
  <si>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</si>
  <si>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</si>
  <si>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</si>
  <si>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</si>
  <si>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</si>
  <si>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</si>
  <si>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</si>
  <si>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</si>
  <si>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</si>
  <si>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</si>
  <si>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</si>
  <si>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</si>
  <si>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</si>
  <si>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</si>
  <si>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</si>
  <si>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</si>
  <si>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</si>
  <si>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</si>
  <si>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</si>
  <si>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</si>
  <si>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</si>
  <si>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</si>
  <si>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</si>
  <si>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</si>
  <si>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</si>
  <si>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</si>
  <si>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</si>
  <si>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</si>
  <si>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</si>
  <si>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</si>
  <si>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</si>
  <si>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</si>
  <si>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</si>
  <si>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</si>
  <si>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</si>
  <si>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</si>
  <si>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</si>
  <si>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</si>
  <si>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</si>
  <si>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</si>
  <si>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</si>
  <si>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</si>
  <si>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</si>
  <si>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</si>
  <si>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</si>
  <si>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</si>
  <si>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</si>
  <si>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</si>
  <si>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</si>
  <si>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</si>
  <si>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</si>
  <si>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</si>
  <si>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</si>
  <si>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</si>
  <si>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</si>
  <si>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</si>
  <si>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</si>
  <si>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</si>
  <si>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</si>
  <si>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</si>
  <si>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</si>
  <si>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</si>
  <si>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</si>
  <si>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</si>
  <si>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</si>
  <si>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</si>
  <si>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</si>
  <si>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</si>
  <si>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</si>
  <si>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</si>
  <si>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</si>
  <si>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</si>
  <si>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</si>
  <si>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</si>
  <si>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</si>
  <si>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</si>
  <si>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</si>
  <si>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</si>
  <si>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</si>
  <si>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</si>
  <si>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</si>
  <si>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</si>
  <si>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</si>
  <si>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</si>
  <si>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</si>
  <si>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</si>
  <si>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</si>
  <si>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</si>
  <si>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</si>
  <si>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</si>
  <si>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</si>
  <si>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</si>
  <si>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</si>
  <si>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</si>
  <si>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</si>
  <si>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</si>
  <si>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</si>
  <si>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</si>
  <si>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</si>
  <si>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</si>
  <si>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</si>
  <si>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</si>
  <si>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</si>
  <si>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</si>
  <si>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</si>
  <si>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</si>
  <si>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</si>
  <si>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</si>
  <si>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</si>
  <si>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</si>
  <si>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</si>
  <si>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</si>
  <si>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</si>
  <si>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</si>
  <si>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</si>
  <si>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</si>
  <si>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</si>
  <si>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</si>
  <si>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</si>
  <si>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</si>
  <si>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</si>
  <si>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</si>
  <si>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</si>
  <si>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</si>
  <si>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</si>
  <si>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</si>
  <si>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</si>
  <si>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</si>
  <si>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</si>
  <si>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</si>
  <si>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</si>
  <si>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</si>
  <si>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</si>
  <si>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</si>
  <si>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</si>
  <si>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</si>
  <si>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</si>
  <si>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</si>
  <si>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</si>
  <si>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</si>
  <si>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</si>
  <si>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</si>
  <si>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</si>
  <si>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</si>
  <si>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</si>
  <si>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</si>
  <si>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</si>
  <si>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</si>
  <si>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</si>
  <si>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</si>
  <si>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</si>
  <si>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</si>
  <si>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</si>
  <si>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</si>
  <si>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</si>
  <si>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</si>
  <si>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</si>
  <si>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</si>
  <si>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</si>
  <si>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</si>
  <si>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</si>
  <si>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</si>
  <si>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</si>
  <si>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</si>
  <si>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</si>
  <si>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</si>
  <si>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</si>
  <si>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</si>
  <si>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</si>
  <si>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</si>
  <si>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</si>
  <si>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</si>
  <si>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</si>
  <si>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</si>
  <si>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</si>
  <si>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</si>
  <si>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</si>
  <si>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</si>
  <si>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</si>
  <si>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</si>
  <si>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</si>
  <si>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</si>
  <si>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</si>
  <si>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</si>
  <si>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</si>
  <si>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</si>
  <si>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</si>
  <si>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</si>
  <si>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</si>
  <si>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</si>
  <si>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</si>
  <si>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</si>
  <si>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</si>
  <si>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</si>
  <si>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</si>
  <si>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</si>
  <si>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</si>
  <si>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</si>
  <si>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</si>
  <si>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</si>
  <si>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</si>
  <si>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</si>
  <si>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</si>
  <si>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</si>
  <si>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</si>
  <si>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</si>
  <si>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</si>
  <si>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</si>
  <si>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</si>
  <si>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</si>
  <si>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</si>
  <si>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</si>
  <si>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</si>
  <si>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</si>
  <si>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</si>
  <si>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</si>
  <si>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</si>
  <si>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</si>
  <si>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</si>
  <si>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</si>
  <si>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</si>
  <si>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</si>
  <si>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</si>
  <si>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</si>
  <si>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</si>
  <si>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</si>
  <si>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</si>
  <si>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</si>
  <si>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</si>
  <si>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</si>
  <si>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</si>
  <si>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</si>
  <si>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</si>
  <si>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</si>
  <si>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</si>
  <si>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</si>
  <si>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</si>
  <si>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</si>
  <si>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</si>
  <si>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</si>
  <si>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</si>
  <si>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</si>
  <si>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</si>
  <si>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</si>
  <si>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</si>
  <si>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</si>
  <si>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</si>
  <si>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</si>
  <si>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</si>
  <si>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</si>
  <si>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</si>
  <si>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</si>
  <si>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</si>
  <si>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</si>
  <si>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</si>
  <si>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</si>
  <si>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</si>
  <si>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</si>
  <si>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</si>
  <si>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</si>
  <si>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</si>
  <si>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</si>
  <si>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</si>
  <si>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</si>
  <si>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</si>
  <si>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</si>
  <si>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</si>
  <si>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</si>
  <si>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</si>
  <si>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</si>
  <si>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</si>
  <si>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</si>
  <si>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</si>
  <si>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</si>
  <si>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</si>
  <si>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</si>
  <si>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</si>
  <si>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</si>
  <si>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</si>
  <si>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</si>
  <si>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</si>
  <si>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</si>
  <si>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</si>
  <si>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</si>
  <si>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</si>
  <si>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</si>
  <si>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</si>
  <si>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</si>
  <si>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</si>
  <si>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</si>
  <si>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</si>
  <si>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</si>
  <si>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</si>
  <si>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</si>
  <si>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</si>
  <si>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</si>
  <si>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</si>
  <si>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</si>
  <si>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</si>
  <si>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</si>
  <si>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</si>
  <si>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</si>
  <si>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</si>
  <si>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</si>
  <si>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</si>
  <si>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</si>
  <si>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</si>
  <si>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</si>
  <si>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</si>
  <si>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</si>
  <si>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</si>
  <si>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</si>
  <si>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</si>
  <si>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</si>
  <si>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</si>
  <si>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</si>
  <si>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</si>
  <si>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</si>
  <si>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</si>
  <si>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</si>
  <si>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</si>
  <si>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</si>
  <si>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</si>
  <si>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</si>
  <si>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</si>
  <si>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</si>
  <si>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</si>
  <si>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</si>
  <si>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</si>
  <si>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</si>
  <si>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</si>
  <si>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</si>
  <si>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</si>
  <si>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</si>
  <si>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</si>
  <si>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</si>
  <si>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</si>
  <si>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</si>
  <si>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</si>
  <si>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</si>
  <si>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</si>
  <si>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</si>
  <si>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</si>
  <si>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</si>
  <si>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</si>
  <si>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</si>
  <si>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</si>
  <si>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</si>
  <si>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</si>
  <si>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</si>
  <si>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</si>
  <si>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</si>
  <si>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</si>
  <si>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</si>
  <si>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</si>
  <si>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</si>
  <si>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</si>
  <si>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</si>
  <si>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</si>
  <si>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</si>
  <si>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</si>
  <si>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</si>
  <si>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</si>
  <si>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</si>
  <si>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</si>
  <si>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</si>
  <si>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</si>
  <si>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</si>
  <si>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</si>
  <si>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</si>
  <si>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</si>
  <si>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</si>
  <si>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</si>
  <si>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</si>
  <si>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</si>
  <si>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</si>
  <si>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</si>
  <si>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</si>
  <si>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</si>
  <si>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</si>
  <si>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</si>
  <si>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</si>
  <si>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</si>
  <si>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</si>
  <si>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</si>
  <si>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</si>
  <si>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</si>
  <si>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</si>
  <si>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</si>
  <si>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</si>
  <si>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</si>
  <si>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</si>
  <si>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</si>
  <si>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</si>
  <si>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</si>
  <si>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</si>
  <si>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</si>
  <si>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</si>
  <si>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</si>
  <si>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</si>
  <si>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</si>
  <si>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</si>
  <si>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</si>
  <si>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</si>
  <si>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</si>
  <si>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</si>
  <si>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</si>
  <si>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</si>
  <si>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</si>
  <si>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</si>
  <si>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</si>
  <si>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</si>
  <si>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</si>
  <si>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</si>
  <si>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</si>
  <si>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</si>
  <si>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</si>
  <si>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</si>
  <si>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</si>
  <si>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</si>
  <si>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</si>
  <si>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</si>
  <si>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</si>
  <si>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</si>
  <si>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</si>
  <si>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</si>
  <si>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</si>
  <si>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</si>
  <si>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</si>
  <si>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</si>
  <si>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</si>
  <si>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</si>
  <si>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</si>
  <si>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</si>
  <si>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</si>
  <si>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</si>
  <si>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</si>
  <si>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</si>
  <si>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</si>
  <si>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</si>
  <si>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</si>
  <si>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</si>
  <si>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</si>
  <si>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</si>
  <si>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</si>
  <si>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</si>
  <si>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</si>
  <si>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</si>
  <si>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</si>
  <si>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</si>
  <si>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</si>
  <si>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</si>
  <si>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</si>
  <si>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</si>
  <si>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</si>
  <si>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</si>
  <si>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</si>
  <si>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</si>
  <si>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</si>
  <si>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</si>
  <si>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</si>
  <si>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</si>
  <si>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</si>
  <si>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</si>
  <si>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</si>
  <si>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</si>
  <si>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</si>
  <si>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</si>
  <si>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</si>
  <si>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</si>
  <si>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</si>
  <si>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</si>
  <si>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</si>
  <si>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</si>
  <si>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</si>
  <si>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</si>
  <si>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</si>
  <si>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</si>
  <si>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</si>
  <si>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</si>
  <si>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</si>
  <si>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</si>
  <si>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</si>
  <si>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</si>
  <si>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</si>
  <si>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</si>
  <si>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</si>
  <si>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</si>
  <si>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</si>
  <si>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</si>
  <si>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</si>
  <si>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</si>
  <si>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</si>
  <si>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</si>
  <si>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</si>
  <si>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</si>
  <si>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</si>
  <si>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</si>
  <si>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</si>
  <si>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</si>
  <si>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</si>
  <si>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</si>
  <si>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</si>
  <si>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</si>
  <si>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</si>
  <si>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</si>
  <si>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</si>
  <si>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</si>
  <si>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</si>
  <si>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</si>
  <si>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</si>
  <si>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</si>
  <si>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</si>
  <si>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</si>
  <si>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</si>
  <si>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</si>
  <si>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</si>
  <si>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</si>
  <si>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</si>
  <si>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</si>
  <si>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</si>
  <si>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</si>
  <si>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</si>
  <si>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</si>
  <si>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</si>
  <si>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</si>
  <si>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</si>
  <si>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</si>
  <si>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</si>
  <si>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</si>
  <si>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</si>
  <si>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</si>
  <si>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</si>
  <si>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</si>
  <si>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</si>
  <si>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</si>
  <si>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</si>
  <si>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</si>
  <si>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</si>
  <si>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</si>
  <si>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</si>
  <si>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</si>
  <si>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</si>
  <si>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</si>
  <si>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</si>
  <si>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</si>
  <si>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</si>
  <si>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</si>
  <si>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</si>
  <si>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</si>
  <si>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</si>
  <si>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</si>
  <si>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</si>
  <si>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</si>
  <si>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</si>
  <si>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</si>
  <si>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</si>
  <si>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</si>
  <si>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</si>
  <si>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</si>
  <si>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</si>
  <si>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</si>
  <si>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</si>
  <si>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</si>
  <si>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</si>
  <si>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</si>
  <si>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</si>
  <si>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</si>
  <si>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</si>
  <si>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</si>
  <si>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</si>
  <si>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</si>
  <si>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</si>
  <si>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</si>
  <si>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</si>
  <si>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</si>
  <si>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</si>
  <si>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</si>
  <si>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</si>
  <si>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</si>
  <si>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</si>
  <si>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</si>
  <si>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</si>
  <si>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</si>
  <si>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</si>
  <si>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</si>
  <si>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</si>
  <si>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</si>
  <si>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</si>
  <si>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</si>
  <si>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</si>
  <si>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</si>
  <si>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</si>
  <si>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</si>
  <si>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</si>
  <si>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</si>
  <si>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</si>
  <si>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</si>
  <si>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</si>
  <si>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</si>
  <si>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</si>
  <si>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</si>
  <si>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</si>
  <si>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</si>
  <si>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</si>
  <si>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</si>
  <si>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</si>
  <si>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</si>
  <si>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</si>
  <si>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</si>
  <si>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</si>
  <si>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</si>
  <si>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</si>
  <si>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</si>
  <si>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</si>
  <si>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</si>
  <si>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</si>
  <si>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</si>
  <si>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</si>
  <si>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</si>
  <si>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</si>
  <si>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</si>
  <si>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</si>
  <si>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</si>
  <si>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</si>
  <si>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</si>
  <si>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</si>
  <si>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</si>
  <si>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</si>
  <si>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</si>
  <si>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</si>
  <si>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</si>
  <si>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</si>
  <si>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</si>
  <si>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</si>
  <si>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</si>
  <si>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</si>
  <si>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</si>
  <si>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</si>
  <si>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</si>
  <si>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</si>
  <si>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</si>
  <si>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</si>
  <si>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</si>
  <si>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</si>
  <si>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</si>
  <si>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</si>
  <si>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</si>
  <si>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</si>
  <si>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</si>
  <si>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</si>
  <si>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</si>
  <si>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</si>
  <si>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</si>
  <si>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</si>
  <si>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</si>
  <si>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</si>
  <si>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</si>
  <si>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</si>
  <si>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</si>
  <si>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</si>
  <si>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</si>
  <si>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</si>
  <si>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</si>
  <si>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</si>
  <si>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</si>
  <si>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</si>
  <si>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</si>
  <si>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</si>
  <si>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</si>
  <si>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</si>
  <si>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</si>
  <si>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</si>
  <si>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</si>
  <si>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</si>
  <si>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</si>
  <si>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</si>
  <si>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</si>
  <si>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</si>
  <si>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</si>
  <si>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</si>
  <si>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</si>
  <si>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</si>
  <si>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</si>
  <si>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</si>
  <si>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</si>
  <si>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</si>
  <si>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</si>
  <si>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</si>
  <si>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</si>
  <si>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</si>
  <si>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</si>
  <si>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</si>
  <si>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</si>
  <si>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</si>
  <si>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</si>
  <si>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</si>
  <si>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</si>
  <si>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</si>
  <si>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</si>
  <si>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</si>
  <si>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</si>
  <si>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</si>
  <si>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</si>
  <si>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</si>
  <si>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</si>
  <si>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</si>
  <si>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</si>
  <si>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</si>
  <si>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</si>
  <si>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</si>
  <si>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</si>
  <si>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</si>
  <si>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</si>
  <si>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</si>
  <si>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</si>
  <si>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</si>
  <si>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</si>
  <si>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</si>
  <si>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</si>
  <si>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</si>
  <si>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</si>
  <si>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</si>
  <si>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</si>
  <si>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</si>
  <si>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</si>
  <si>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</si>
  <si>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</si>
  <si>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</si>
  <si>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</si>
  <si>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</si>
  <si>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</si>
  <si>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</si>
  <si>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</si>
  <si>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</si>
  <si>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</si>
  <si>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</si>
  <si>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</si>
  <si>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</si>
  <si>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</si>
  <si>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</si>
  <si>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</si>
  <si>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</si>
  <si>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</si>
  <si>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</si>
  <si>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</si>
  <si>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</si>
  <si>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</si>
  <si>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</si>
  <si>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</si>
  <si>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</si>
  <si>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</si>
  <si>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</si>
  <si>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</si>
  <si>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</si>
  <si>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</si>
  <si>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</si>
  <si>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</si>
  <si>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</si>
  <si>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</si>
  <si>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</si>
  <si>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</si>
  <si>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</si>
  <si>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</si>
  <si>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</si>
  <si>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</si>
  <si>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</si>
  <si>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</si>
  <si>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</si>
  <si>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</si>
  <si>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</si>
  <si>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</si>
  <si>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</si>
  <si>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</si>
  <si>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</si>
  <si>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</si>
  <si>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</si>
  <si>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</si>
  <si>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</si>
  <si>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</si>
  <si>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</si>
  <si>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</si>
  <si>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</si>
  <si>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</si>
  <si>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</si>
  <si>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</si>
  <si>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</si>
  <si>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</si>
  <si>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</si>
  <si>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</si>
  <si>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</si>
  <si>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</si>
  <si>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</si>
  <si>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</si>
  <si>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</si>
  <si>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</si>
  <si>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</si>
  <si>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</si>
  <si>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</si>
  <si>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</si>
  <si>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</si>
  <si>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</si>
  <si>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</si>
  <si>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</si>
  <si>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</si>
  <si>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</si>
  <si>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</si>
  <si>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</si>
  <si>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</si>
  <si>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</si>
  <si>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</si>
  <si>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</si>
  <si>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</si>
  <si>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</si>
  <si>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</si>
  <si>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</si>
  <si>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</si>
  <si>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</si>
  <si>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</si>
  <si>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</si>
  <si>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</si>
  <si>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</si>
  <si>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</si>
  <si>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</si>
  <si>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</si>
  <si>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</si>
  <si>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</si>
  <si>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</si>
  <si>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</si>
  <si>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</si>
  <si>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</si>
  <si>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</si>
  <si>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</si>
  <si>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</si>
  <si>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</si>
  <si>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</si>
  <si>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</si>
  <si>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</si>
  <si>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</si>
  <si>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</si>
  <si>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</si>
  <si>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</si>
  <si>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</si>
  <si>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</si>
  <si>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</si>
  <si>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</si>
  <si>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</si>
  <si>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</si>
  <si>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</si>
  <si>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</si>
  <si>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</si>
  <si>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</si>
  <si>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</si>
  <si>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</si>
  <si>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</si>
  <si>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</si>
  <si>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</si>
  <si>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</si>
  <si>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</si>
  <si>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</si>
  <si>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</si>
  <si>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</si>
  <si>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</si>
  <si>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</si>
  <si>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</si>
  <si>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</si>
  <si>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</si>
  <si>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</si>
  <si>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</si>
  <si>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</si>
  <si>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</si>
  <si>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</si>
  <si>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</si>
  <si>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</si>
  <si>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</si>
  <si>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</si>
  <si>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</si>
  <si>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</si>
  <si>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</si>
  <si>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</si>
  <si>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</si>
  <si>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</si>
  <si>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</si>
  <si>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</si>
  <si>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</si>
  <si>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</si>
  <si>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</si>
  <si>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</si>
  <si>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</si>
  <si>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</si>
  <si>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</si>
  <si>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</si>
  <si>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</si>
  <si>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</si>
  <si>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</si>
  <si>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</si>
  <si>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</si>
  <si>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</si>
  <si>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</si>
  <si>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</si>
  <si>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</si>
  <si>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</si>
  <si>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</si>
  <si>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</si>
  <si>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</si>
  <si>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</si>
  <si>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</si>
  <si>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</si>
  <si>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</si>
  <si>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</si>
  <si>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</si>
  <si>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</si>
  <si>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</si>
  <si>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</si>
  <si>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</si>
  <si>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</si>
  <si>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</si>
  <si>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</si>
  <si>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</si>
  <si>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</si>
  <si>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</si>
  <si>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</si>
  <si>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</si>
  <si>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</si>
  <si>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</si>
  <si>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</si>
  <si>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</si>
  <si>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</si>
  <si>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</si>
  <si>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</si>
  <si>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</si>
  <si>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</si>
  <si>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</si>
  <si>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</si>
  <si>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</si>
  <si>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</si>
  <si>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</si>
  <si>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</si>
  <si>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</si>
  <si>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</si>
  <si>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</si>
  <si>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</si>
  <si>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</si>
  <si>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</si>
  <si>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</si>
  <si>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</si>
  <si>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</si>
  <si>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</si>
  <si>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</si>
  <si>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</si>
  <si>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</si>
  <si>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</si>
  <si>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</si>
  <si>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</si>
  <si>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</si>
  <si>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</si>
  <si>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</si>
  <si>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</si>
  <si>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</si>
  <si>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</si>
  <si>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</si>
  <si>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</si>
  <si>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</si>
  <si>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</si>
  <si>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</si>
  <si>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</si>
  <si>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</si>
  <si>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</si>
  <si>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</si>
  <si>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</si>
  <si>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</si>
  <si>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</si>
  <si>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</si>
  <si>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</si>
  <si>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</si>
  <si>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</si>
  <si>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</si>
  <si>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</si>
  <si>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</si>
  <si>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</si>
  <si>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</si>
  <si>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</si>
  <si>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</si>
  <si>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</si>
  <si>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</si>
  <si>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</si>
  <si>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</si>
  <si>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</si>
  <si>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</si>
  <si>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</si>
  <si>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</si>
  <si>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</si>
  <si>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</si>
  <si>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</si>
  <si>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</si>
  <si>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</si>
  <si>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</si>
  <si>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</si>
  <si>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</si>
  <si>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</si>
  <si>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</si>
  <si>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</si>
  <si>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</si>
  <si>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</si>
  <si>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</si>
  <si>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</si>
  <si>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</si>
  <si>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</si>
  <si>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</si>
  <si>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</si>
  <si>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</si>
  <si>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</si>
  <si>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</si>
  <si>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</si>
  <si>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</si>
  <si>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</si>
  <si>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</si>
  <si>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</si>
  <si>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</si>
  <si>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</si>
  <si>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</si>
  <si>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</si>
  <si>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</si>
  <si>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</si>
  <si>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</si>
  <si>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</si>
  <si>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</si>
  <si>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</si>
  <si>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</si>
  <si>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</si>
  <si>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</si>
  <si>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</si>
  <si>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</si>
  <si>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</si>
  <si>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</si>
  <si>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</si>
  <si>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</si>
  <si>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</si>
  <si>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</si>
  <si>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</si>
  <si>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</si>
  <si>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</si>
  <si>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</si>
  <si>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</si>
  <si>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</si>
  <si>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</si>
  <si>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</si>
  <si>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</si>
  <si>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</si>
  <si>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</si>
  <si>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</si>
  <si>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</si>
  <si>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</si>
  <si>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</si>
  <si>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</si>
  <si>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</si>
  <si>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</si>
  <si>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</si>
  <si>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</si>
  <si>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</si>
  <si>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</si>
  <si>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</si>
  <si>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</si>
  <si>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</si>
  <si>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</si>
  <si>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</si>
  <si>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</si>
  <si>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</si>
  <si>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</si>
  <si>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</si>
  <si>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</si>
  <si>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</si>
  <si>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</si>
  <si>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</si>
  <si>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</si>
  <si>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</si>
  <si>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</si>
  <si>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</si>
  <si>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</si>
  <si>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</si>
  <si>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</si>
  <si>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</si>
  <si>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</si>
  <si>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</si>
  <si>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</si>
  <si>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</si>
  <si>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</si>
  <si>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</si>
  <si>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</si>
  <si>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</si>
  <si>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</si>
  <si>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</si>
  <si>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</si>
  <si>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</si>
  <si>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</si>
  <si>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</si>
  <si>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</si>
  <si>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</si>
  <si>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</si>
  <si>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</si>
  <si>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</si>
  <si>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</si>
  <si>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</si>
  <si>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</si>
  <si>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</si>
  <si>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</si>
  <si>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</si>
  <si>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</si>
  <si>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</si>
  <si>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</si>
  <si>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</si>
  <si>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</si>
  <si>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</si>
  <si>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</si>
  <si>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</si>
  <si>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</si>
  <si>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</si>
  <si>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</si>
  <si>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</si>
  <si>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</si>
  <si>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</si>
  <si>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</si>
  <si>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</si>
  <si>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</si>
  <si>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</si>
  <si>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</si>
  <si>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</si>
  <si>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</si>
  <si>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</si>
  <si>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</si>
  <si>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</si>
  <si>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</si>
  <si>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</si>
  <si>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</si>
  <si>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</si>
  <si>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</si>
  <si>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</si>
  <si>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</si>
  <si>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</si>
  <si>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</si>
  <si>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</si>
  <si>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</si>
  <si>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</si>
  <si>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</si>
  <si>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</si>
  <si>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</si>
  <si>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</si>
  <si>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</si>
  <si>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</si>
  <si>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</si>
  <si>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</si>
  <si>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</si>
  <si>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</si>
  <si>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</si>
  <si>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</si>
  <si>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</si>
  <si>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</si>
  <si>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</si>
  <si>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</si>
  <si>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</si>
  <si>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</si>
  <si>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</si>
  <si>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</si>
  <si>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</si>
  <si>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</si>
  <si>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</si>
  <si>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</si>
  <si>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</si>
  <si>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</si>
  <si>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</si>
  <si>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</si>
  <si>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</si>
  <si>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</si>
  <si>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</si>
  <si>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</si>
  <si>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</si>
  <si>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</si>
  <si>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</si>
  <si>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</si>
  <si>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</si>
  <si>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</si>
  <si>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</si>
  <si>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</si>
  <si>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</si>
  <si>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</si>
  <si>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</si>
  <si>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</si>
  <si>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</si>
  <si>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</si>
  <si>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</si>
  <si>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</si>
  <si>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</si>
  <si>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</si>
  <si>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</si>
  <si>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</si>
  <si>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</si>
  <si>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</si>
  <si>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</si>
  <si>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</si>
  <si>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</si>
  <si>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</si>
  <si>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</si>
  <si>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</si>
  <si>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</si>
  <si>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</si>
  <si>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</si>
  <si>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</si>
  <si>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</si>
  <si>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</si>
  <si>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</si>
  <si>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</si>
  <si>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</si>
  <si>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</si>
  <si>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</si>
  <si>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</si>
  <si>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</si>
  <si>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</si>
  <si>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</si>
  <si>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</si>
  <si>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</si>
  <si>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</si>
  <si>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</si>
  <si>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</si>
  <si>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</si>
  <si>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</si>
  <si>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</si>
  <si>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</si>
  <si>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</si>
  <si>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</si>
  <si>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</si>
  <si>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</si>
  <si>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</si>
  <si>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</si>
  <si>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</si>
  <si>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</si>
  <si>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</si>
  <si>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</si>
  <si>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</si>
  <si>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</si>
  <si>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</si>
  <si>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</si>
  <si>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</si>
  <si>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</si>
  <si>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</si>
  <si>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</si>
  <si>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</si>
  <si>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</si>
  <si>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</si>
  <si>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</si>
  <si>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</si>
  <si>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</si>
  <si>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</si>
  <si>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</si>
  <si>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</si>
  <si>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</si>
  <si>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</si>
  <si>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</si>
  <si>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</si>
  <si>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</si>
  <si>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</si>
  <si>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</si>
  <si>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</si>
  <si>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</si>
  <si>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</si>
  <si>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</si>
  <si>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</si>
  <si>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</si>
  <si>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</si>
  <si>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</si>
  <si>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</si>
  <si>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</si>
  <si>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</si>
  <si>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</si>
  <si>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</si>
  <si>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</si>
  <si>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</si>
  <si>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</si>
  <si>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</si>
  <si>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</si>
  <si>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</si>
  <si>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</si>
  <si>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</si>
  <si>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</si>
  <si>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</si>
  <si>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</si>
  <si>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</si>
  <si>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</si>
  <si>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</si>
  <si>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</si>
  <si>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</si>
  <si>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</si>
  <si>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</si>
  <si>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</si>
  <si>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</si>
  <si>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</si>
  <si>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</si>
  <si>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</si>
  <si>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</si>
  <si>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</si>
  <si>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</si>
  <si>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</si>
  <si>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</si>
  <si>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</si>
  <si>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</si>
  <si>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</si>
  <si>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</si>
  <si>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</si>
  <si>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</si>
  <si>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</si>
  <si>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</si>
  <si>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</si>
  <si>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</si>
  <si>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</si>
  <si>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</si>
  <si>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</si>
  <si>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</si>
  <si>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</si>
  <si>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</si>
  <si>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</si>
  <si>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</si>
  <si>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</si>
  <si>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</si>
  <si>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</si>
  <si>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</si>
  <si>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</si>
  <si>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</si>
  <si>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</si>
  <si>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</si>
  <si>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</si>
  <si>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</si>
  <si>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</si>
  <si>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</si>
  <si>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</si>
  <si>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</si>
  <si>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</si>
  <si>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</si>
  <si>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</si>
  <si>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</si>
  <si>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</si>
  <si>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</si>
  <si>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</si>
  <si>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</si>
  <si>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</si>
  <si>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</si>
  <si>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</si>
  <si>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</si>
  <si>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</si>
  <si>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</si>
  <si>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</si>
  <si>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</si>
  <si>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</si>
  <si>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</si>
  <si>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</si>
  <si>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</si>
  <si>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</si>
  <si>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</si>
  <si>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</si>
  <si>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</si>
  <si>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</si>
  <si>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</si>
  <si>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</si>
  <si>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</si>
  <si>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</si>
  <si>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</si>
  <si>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</si>
  <si>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</si>
  <si>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</si>
  <si>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</si>
  <si>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</si>
  <si>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</si>
  <si>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</si>
  <si>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</si>
  <si>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</si>
  <si>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</si>
  <si>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</si>
  <si>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</si>
  <si>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</si>
  <si>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</si>
  <si>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</si>
  <si>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</si>
  <si>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</si>
  <si>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</si>
  <si>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</si>
  <si>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</si>
  <si>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</si>
  <si>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</si>
  <si>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</si>
  <si>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</si>
  <si>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</si>
  <si>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</si>
  <si>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</si>
  <si>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</si>
  <si>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</si>
  <si>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</si>
  <si>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</si>
  <si>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</si>
  <si>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</si>
  <si>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</si>
  <si>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</si>
  <si>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</si>
  <si>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</si>
  <si>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</si>
  <si>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</si>
  <si>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</si>
  <si>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</si>
  <si>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</si>
  <si>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</si>
  <si>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</si>
  <si>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</si>
  <si>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</si>
  <si>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</si>
  <si>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</si>
  <si>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</si>
  <si>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</si>
  <si>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</si>
  <si>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</si>
  <si>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</si>
  <si>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</si>
  <si>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</si>
  <si>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</si>
  <si>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</si>
  <si>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</si>
  <si>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</si>
  <si>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</si>
  <si>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</si>
  <si>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</si>
  <si>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</si>
  <si>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</si>
  <si>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</si>
  <si>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</si>
  <si>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</si>
  <si>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</si>
  <si>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</si>
  <si>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</si>
  <si>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</si>
  <si>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</si>
  <si>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</si>
  <si>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</si>
  <si>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</si>
  <si>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</si>
  <si>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</si>
  <si>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</si>
  <si>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</si>
  <si>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</si>
  <si>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</si>
  <si>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</si>
  <si>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</si>
  <si>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</si>
  <si>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</si>
  <si>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</si>
  <si>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</si>
  <si>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</si>
  <si>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</si>
  <si>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</si>
  <si>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</si>
  <si>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</si>
  <si>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</si>
  <si>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</si>
  <si>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</si>
  <si>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</si>
  <si>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</si>
  <si>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</si>
  <si>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</si>
  <si>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</si>
  <si>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</si>
  <si>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</si>
  <si>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</si>
  <si>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</si>
  <si>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</si>
  <si>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</si>
  <si>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</si>
  <si>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</si>
  <si>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</si>
  <si>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</si>
  <si>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</si>
  <si>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</si>
  <si>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</si>
  <si>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</si>
  <si>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</si>
  <si>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</si>
  <si>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</si>
  <si>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</si>
  <si>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</si>
  <si>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</si>
  <si>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</si>
  <si>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</si>
  <si>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</si>
  <si>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</si>
  <si>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</si>
  <si>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</si>
  <si>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</si>
  <si>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</si>
  <si>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</si>
  <si>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</si>
  <si>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</si>
  <si>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</si>
  <si>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</si>
  <si>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</si>
  <si>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</si>
  <si>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</si>
  <si>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</si>
  <si>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</si>
  <si>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</si>
  <si>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</si>
  <si>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</si>
  <si>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</si>
  <si>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</si>
  <si>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</si>
  <si>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</si>
  <si>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</si>
  <si>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</si>
  <si>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</si>
  <si>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</si>
  <si>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</si>
  <si>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</si>
  <si>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</si>
  <si>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</si>
  <si>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</si>
  <si>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</si>
  <si>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</si>
  <si>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</si>
  <si>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</si>
  <si>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</si>
  <si>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</si>
  <si>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</si>
  <si>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</si>
  <si>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</si>
  <si>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</si>
  <si>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</si>
  <si>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</si>
  <si>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</si>
  <si>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</si>
  <si>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</si>
  <si>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</si>
  <si>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</si>
  <si>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</si>
  <si>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</si>
  <si>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</si>
  <si>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</si>
  <si>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</si>
  <si>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</si>
  <si>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</si>
  <si>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</si>
  <si>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</si>
  <si>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</si>
  <si>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</si>
  <si>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</si>
  <si>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</si>
  <si>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</si>
  <si>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</si>
  <si>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</si>
  <si>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</si>
  <si>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</si>
  <si>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</si>
  <si>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</si>
  <si>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</si>
  <si>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</si>
  <si>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</si>
  <si>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</si>
  <si>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</si>
  <si>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</si>
  <si>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</si>
  <si>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</si>
  <si>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</si>
  <si>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</si>
  <si>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</si>
  <si>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</si>
  <si>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</si>
  <si>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</si>
  <si>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</si>
  <si>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</si>
  <si>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</si>
  <si>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</si>
  <si>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</si>
  <si>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</si>
  <si>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</si>
  <si>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</si>
  <si>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</si>
  <si>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</si>
  <si>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</si>
  <si>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</si>
  <si>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</si>
  <si>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</si>
  <si>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</si>
  <si>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</si>
  <si>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</si>
  <si>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</si>
  <si>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</si>
  <si>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</si>
  <si>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</si>
  <si>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</si>
  <si>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</si>
  <si>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</si>
  <si>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</si>
  <si>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</si>
  <si>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</si>
  <si>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</si>
  <si>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</si>
  <si>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</si>
  <si>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</si>
  <si>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</si>
  <si>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</si>
  <si>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</si>
  <si>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</si>
  <si>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</si>
  <si>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</si>
  <si>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</si>
  <si>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</si>
  <si>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</si>
  <si>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</si>
  <si>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</si>
  <si>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</si>
  <si>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</si>
  <si>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</si>
  <si>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</si>
  <si>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</si>
  <si>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</si>
  <si>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</si>
  <si>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</si>
  <si>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</si>
  <si>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</si>
  <si>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</si>
  <si>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</si>
  <si>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</si>
  <si>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</si>
  <si>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</si>
  <si>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</si>
  <si>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</si>
  <si>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</si>
  <si>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</si>
  <si>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</si>
  <si>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</si>
  <si>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</si>
  <si>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</si>
  <si>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</si>
  <si>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</si>
  <si>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</si>
  <si>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</si>
  <si>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</si>
  <si>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</si>
  <si>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</si>
  <si>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</si>
  <si>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</si>
  <si>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</si>
  <si>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</si>
  <si>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</si>
  <si>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</si>
  <si>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</si>
  <si>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</si>
  <si>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</si>
  <si>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</si>
  <si>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</si>
  <si>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</si>
  <si>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</si>
  <si>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</si>
  <si>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</si>
  <si>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</si>
  <si>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</si>
  <si>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</si>
  <si>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</si>
  <si>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</si>
  <si>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</si>
  <si>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</si>
  <si>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</si>
  <si>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</si>
  <si>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</si>
  <si>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</si>
  <si>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</si>
  <si>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</si>
  <si>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</si>
  <si>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</si>
  <si>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</si>
  <si>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</si>
  <si>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</si>
  <si>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</si>
  <si>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</si>
  <si>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</si>
  <si>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</si>
  <si>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</si>
  <si>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</si>
  <si>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</si>
  <si>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</si>
  <si>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</si>
  <si>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</si>
  <si>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</si>
  <si>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</si>
  <si>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</si>
  <si>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</si>
  <si>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</si>
  <si>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</si>
  <si>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</si>
  <si>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</si>
  <si>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</si>
  <si>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</si>
  <si>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</si>
  <si>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</si>
  <si>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</si>
  <si>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</si>
  <si>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</si>
  <si>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</si>
  <si>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</si>
  <si>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</si>
  <si>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</si>
  <si>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</si>
  <si>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</si>
  <si>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</si>
  <si>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</si>
  <si>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</si>
  <si>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</si>
  <si>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</si>
  <si>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</si>
  <si>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</si>
  <si>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</si>
  <si>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</si>
  <si>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</si>
  <si>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</si>
  <si>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</si>
  <si>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</si>
  <si>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</si>
  <si>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</si>
  <si>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</si>
  <si>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</si>
  <si>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</si>
  <si>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</si>
  <si>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</si>
  <si>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</si>
  <si>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</si>
  <si>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</si>
  <si>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</si>
  <si>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</si>
  <si>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</si>
  <si>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</si>
  <si>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</si>
  <si>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</si>
  <si>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</si>
  <si>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</si>
  <si>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</si>
  <si>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</si>
  <si>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</si>
  <si>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</si>
  <si>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</si>
  <si>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</si>
  <si>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</si>
  <si>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</si>
  <si>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</si>
  <si>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</si>
  <si>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</si>
  <si>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</si>
  <si>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</si>
  <si>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</si>
  <si>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</si>
  <si>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</si>
  <si>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</si>
  <si>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</si>
  <si>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</si>
  <si>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</si>
  <si>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</si>
  <si>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</si>
  <si>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</si>
  <si>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</si>
  <si>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</si>
  <si>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</si>
  <si>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</si>
  <si>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</si>
  <si>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</si>
  <si>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</si>
  <si>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</si>
  <si>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</si>
  <si>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</si>
  <si>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</si>
  <si>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</si>
  <si>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</si>
  <si>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</si>
  <si>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</si>
  <si>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</si>
  <si>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</si>
  <si>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</si>
  <si>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</si>
  <si>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</si>
  <si>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</si>
  <si>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</si>
  <si>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</si>
  <si>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</si>
  <si>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</si>
  <si>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</si>
  <si>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</si>
  <si>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</si>
  <si>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</si>
  <si>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</si>
  <si>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</si>
  <si>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</si>
  <si>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</si>
  <si>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</si>
  <si>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</si>
  <si>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</si>
  <si>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</si>
  <si>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</si>
  <si>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</si>
  <si>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</si>
  <si>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</si>
  <si>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</si>
  <si>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</si>
  <si>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</si>
  <si>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</si>
  <si>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</si>
  <si>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</si>
  <si>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</si>
  <si>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</si>
  <si>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</si>
  <si>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</si>
  <si>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</si>
  <si>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</si>
  <si>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</si>
  <si>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</si>
  <si>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</si>
  <si>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</si>
  <si>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</si>
  <si>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</si>
  <si>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</si>
  <si>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</si>
  <si>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</si>
  <si>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</si>
  <si>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</si>
  <si>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</si>
  <si>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</si>
  <si>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</si>
  <si>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</si>
  <si>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</si>
  <si>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</si>
  <si>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</si>
  <si>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</si>
  <si>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</si>
  <si>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</si>
  <si>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</si>
  <si>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</si>
  <si>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</si>
  <si>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</si>
  <si>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</si>
  <si>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</si>
  <si>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</si>
  <si>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</si>
  <si>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</si>
  <si>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</si>
  <si>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</si>
  <si>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</si>
  <si>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</si>
  <si>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</si>
  <si>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</si>
  <si>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</si>
  <si>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</si>
  <si>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</si>
  <si>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</si>
  <si>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</si>
  <si>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</si>
  <si>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</si>
  <si>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</si>
  <si>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</si>
  <si>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</si>
  <si>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</si>
  <si>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</si>
  <si>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</si>
  <si>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</si>
  <si>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</si>
  <si>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</si>
  <si>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</si>
  <si>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</si>
  <si>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</si>
  <si>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</si>
  <si>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</si>
  <si>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</si>
  <si>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</si>
  <si>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</si>
  <si>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</si>
  <si>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</si>
  <si>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</si>
  <si>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</si>
  <si>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</si>
  <si>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</si>
  <si>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</si>
  <si>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</si>
  <si>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</si>
  <si>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</si>
  <si>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</si>
  <si>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</si>
  <si>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</si>
  <si>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</si>
  <si>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</si>
  <si>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</si>
  <si>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</si>
  <si>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</si>
  <si>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</si>
  <si>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</si>
  <si>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</si>
  <si>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</si>
  <si>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</si>
  <si>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</si>
  <si>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</si>
  <si>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</si>
  <si>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</si>
  <si>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</si>
  <si>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</si>
  <si>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</si>
  <si>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</si>
  <si>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</si>
  <si>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</si>
  <si>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</si>
  <si>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</si>
  <si>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</si>
  <si>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</si>
  <si>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</si>
  <si>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</si>
  <si>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</si>
  <si>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</si>
  <si>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</si>
  <si>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</si>
  <si>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</si>
  <si>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</si>
  <si>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</si>
  <si>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</si>
  <si>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</si>
  <si>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</si>
  <si>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</si>
  <si>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</si>
  <si>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</si>
  <si>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</si>
  <si>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</si>
  <si>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</si>
  <si>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</si>
  <si>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</si>
  <si>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</si>
  <si>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</si>
  <si>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</si>
  <si>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</si>
  <si>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</si>
  <si>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</si>
  <si>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</si>
  <si>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</si>
  <si>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</si>
  <si>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</si>
  <si>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</si>
  <si>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</si>
  <si>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</si>
  <si>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</si>
  <si>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</si>
  <si>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</si>
  <si>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</si>
  <si>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</si>
  <si>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</si>
  <si>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</si>
  <si>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</si>
  <si>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</si>
  <si>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</si>
  <si>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</si>
  <si>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</si>
  <si>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</si>
  <si>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</si>
  <si>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</si>
  <si>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</si>
  <si>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</si>
  <si>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</si>
  <si>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</si>
  <si>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</si>
  <si>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</si>
  <si>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</si>
  <si>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</si>
  <si>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</si>
  <si>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</si>
  <si>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</si>
  <si>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</si>
  <si>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</si>
  <si>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</si>
  <si>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</si>
  <si>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</si>
  <si>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</si>
  <si>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</si>
  <si>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</si>
  <si>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</si>
  <si>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</si>
  <si>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</si>
  <si>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</si>
  <si>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</si>
  <si>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</si>
  <si>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</si>
  <si>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</si>
  <si>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</si>
  <si>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</si>
  <si>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</si>
  <si>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</si>
  <si>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</si>
  <si>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</si>
  <si>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</si>
  <si>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</si>
  <si>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</si>
  <si>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</si>
  <si>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</si>
  <si>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</si>
  <si>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</si>
  <si>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</si>
  <si>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</si>
  <si>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</si>
  <si>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</si>
  <si>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</si>
  <si>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</si>
  <si>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</si>
  <si>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</si>
  <si>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</si>
  <si>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</si>
  <si>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</si>
  <si>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</si>
  <si>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</si>
  <si>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</si>
  <si>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</si>
  <si>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</si>
  <si>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</si>
  <si>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</si>
  <si>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</si>
  <si>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</si>
  <si>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</si>
  <si>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</si>
  <si>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</si>
  <si>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</si>
  <si>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</si>
  <si>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</si>
  <si>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</si>
  <si>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</si>
  <si>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</si>
  <si>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</si>
  <si>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</si>
  <si>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</si>
  <si>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</si>
  <si>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</si>
  <si>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</si>
  <si>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</si>
  <si>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</si>
  <si>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</si>
  <si>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</si>
  <si>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</si>
  <si>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</si>
  <si>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</si>
  <si>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</si>
  <si>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</si>
  <si>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</si>
  <si>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</si>
  <si>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</si>
  <si>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</si>
  <si>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</si>
  <si>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</si>
  <si>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</si>
  <si>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</si>
  <si>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</si>
  <si>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</si>
  <si>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</si>
  <si>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</si>
  <si>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</si>
  <si>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</si>
  <si>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</si>
  <si>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</si>
  <si>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</si>
  <si>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</si>
  <si>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</si>
  <si>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</si>
  <si>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</si>
  <si>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</si>
  <si>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</si>
  <si>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</si>
  <si>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</si>
  <si>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</si>
  <si>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</si>
  <si>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</si>
  <si>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</si>
  <si>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</si>
  <si>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</si>
  <si>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</si>
  <si>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</si>
  <si>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</si>
  <si>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</si>
  <si>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</si>
  <si>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</si>
  <si>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</si>
  <si>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</si>
  <si>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</si>
  <si>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</si>
  <si>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</si>
  <si>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</si>
  <si>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</si>
  <si>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</si>
  <si>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</si>
  <si>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</si>
  <si>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</si>
  <si>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</si>
  <si>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</si>
  <si>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</si>
  <si>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</si>
  <si>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</si>
  <si>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</si>
  <si>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</si>
  <si>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</si>
  <si>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</si>
  <si>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</si>
  <si>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</si>
  <si>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</si>
  <si>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</si>
  <si>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</si>
  <si>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</si>
  <si>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</si>
  <si>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</si>
  <si>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</si>
  <si>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</si>
  <si>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</si>
  <si>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</si>
  <si>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</si>
  <si>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</si>
  <si>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</si>
  <si>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</si>
  <si>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</si>
  <si>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</si>
  <si>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</si>
  <si>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</si>
  <si>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</si>
  <si>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</si>
  <si>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</si>
  <si>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</si>
  <si>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</si>
  <si>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</si>
  <si>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</si>
  <si>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</si>
  <si>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</si>
  <si>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</si>
  <si>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</si>
  <si>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</si>
  <si>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</si>
  <si>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</si>
  <si>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</si>
  <si>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</si>
  <si>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</si>
  <si>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</si>
  <si>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</si>
  <si>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</si>
  <si>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</si>
  <si>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</si>
  <si>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</si>
  <si>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</si>
  <si>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</si>
  <si>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</si>
  <si>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</si>
  <si>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</si>
  <si>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</si>
  <si>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</si>
  <si>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</si>
  <si>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</si>
  <si>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</si>
  <si>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</si>
  <si>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</si>
  <si>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</si>
  <si>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</si>
  <si>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</si>
  <si>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</si>
  <si>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</si>
  <si>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</si>
  <si>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</si>
  <si>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</si>
  <si>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</si>
  <si>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</si>
  <si>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</si>
  <si>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</si>
  <si>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</si>
  <si>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</si>
  <si>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</si>
  <si>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</si>
  <si>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</si>
  <si>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</si>
  <si>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</si>
  <si>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</si>
  <si>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</si>
  <si>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</si>
  <si>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</si>
  <si>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</si>
  <si>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</si>
  <si>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</si>
  <si>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</si>
  <si>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</si>
  <si>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</si>
  <si>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</si>
  <si>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</si>
  <si>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</si>
  <si>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</si>
  <si>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</si>
  <si>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</si>
  <si>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</si>
  <si>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</si>
  <si>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</si>
  <si>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</si>
  <si>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</si>
  <si>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</si>
  <si>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</si>
  <si>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</si>
  <si>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</si>
  <si>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</si>
  <si>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</si>
  <si>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</si>
  <si>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</si>
  <si>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</si>
  <si>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</si>
  <si>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</si>
  <si>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</si>
  <si>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</si>
  <si>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</si>
  <si>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</si>
  <si>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</si>
  <si>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</si>
  <si>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</si>
  <si>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</si>
  <si>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</si>
  <si>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</si>
  <si>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</si>
  <si>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</si>
  <si>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</si>
  <si>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</si>
  <si>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</si>
  <si>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</si>
  <si>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</si>
  <si>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</si>
  <si>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</si>
  <si>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</si>
  <si>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</si>
  <si>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</si>
  <si>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</si>
  <si>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</si>
  <si>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</si>
  <si>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</si>
  <si>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</si>
  <si>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</si>
  <si>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</si>
  <si>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</si>
  <si>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</si>
  <si>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</si>
  <si>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</si>
  <si>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</si>
  <si>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</si>
  <si>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</si>
  <si>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</si>
  <si>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</si>
  <si>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</si>
  <si>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</si>
  <si>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</si>
  <si>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</si>
  <si>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</si>
  <si>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</si>
  <si>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</si>
  <si>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</si>
  <si>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</si>
  <si>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</si>
  <si>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</si>
  <si>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</si>
  <si>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</si>
  <si>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</si>
  <si>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</si>
  <si>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</si>
  <si>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</si>
  <si>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</si>
  <si>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</si>
  <si>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</si>
  <si>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</si>
  <si>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</si>
  <si>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</si>
  <si>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</si>
  <si>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</si>
  <si>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</si>
  <si>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</si>
  <si>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</si>
  <si>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</si>
  <si>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</si>
  <si>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</si>
  <si>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</si>
  <si>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</si>
  <si>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</si>
  <si>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</si>
  <si>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</si>
  <si>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</si>
  <si>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</si>
  <si>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</si>
  <si>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</si>
  <si>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</si>
  <si>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</si>
  <si>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</si>
  <si>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</si>
  <si>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</si>
  <si>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</si>
  <si>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</si>
  <si>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</si>
  <si>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</si>
  <si>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</si>
  <si>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</si>
  <si>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</si>
  <si>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</si>
  <si>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</si>
  <si>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</si>
  <si>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</si>
  <si>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</si>
  <si>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</si>
  <si>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</si>
  <si>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</si>
  <si>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</si>
  <si>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</si>
  <si>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</si>
  <si>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</si>
  <si>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</si>
  <si>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</si>
  <si>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</si>
  <si>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</si>
  <si>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</si>
  <si>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</si>
  <si>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</si>
  <si>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</si>
  <si>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</si>
  <si>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</si>
  <si>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</si>
  <si>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</si>
  <si>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</si>
  <si>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</si>
  <si>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</si>
  <si>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</si>
  <si>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</si>
  <si>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</si>
  <si>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</si>
  <si>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</si>
  <si>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</si>
  <si>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</si>
  <si>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</si>
  <si>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</si>
  <si>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</si>
  <si>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</si>
  <si>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</si>
  <si>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</si>
  <si>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</si>
  <si>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</si>
  <si>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</si>
  <si>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</si>
  <si>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</si>
  <si>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</si>
  <si>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</si>
  <si>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</si>
  <si>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</si>
  <si>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</si>
  <si>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</si>
  <si>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</si>
  <si>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</si>
  <si>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</si>
  <si>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</si>
  <si>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</si>
  <si>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</si>
  <si>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</si>
  <si>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</si>
  <si>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</si>
  <si>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</si>
  <si>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</si>
  <si>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</si>
  <si>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</si>
  <si>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</si>
  <si>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</si>
  <si>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</si>
  <si>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</si>
  <si>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</si>
  <si>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</si>
  <si>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</si>
  <si>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</si>
  <si>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</si>
  <si>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</si>
  <si>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</si>
  <si>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</si>
  <si>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</si>
  <si>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</si>
  <si>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</si>
  <si>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</si>
  <si>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</si>
  <si>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</si>
  <si>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</si>
  <si>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</si>
  <si>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</si>
  <si>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</si>
  <si>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</si>
  <si>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</si>
  <si>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</si>
  <si>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</si>
  <si>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</si>
  <si>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</si>
  <si>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</si>
  <si>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</si>
  <si>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</si>
  <si>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</si>
  <si>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</si>
  <si>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</si>
  <si>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</si>
  <si>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</si>
  <si>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</si>
  <si>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</si>
  <si>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</si>
  <si>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</si>
  <si>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</si>
  <si>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</si>
  <si>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</si>
  <si>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</si>
  <si>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</si>
  <si>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</si>
  <si>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</si>
  <si>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</si>
  <si>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</si>
  <si>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</si>
  <si>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</si>
  <si>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</si>
  <si>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</si>
  <si>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</si>
  <si>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</si>
  <si>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</si>
  <si>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</si>
  <si>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</si>
  <si>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</si>
  <si>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</si>
  <si>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</si>
  <si>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</si>
  <si>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</si>
  <si>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</si>
  <si>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</si>
  <si>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</si>
  <si>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</si>
  <si>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</si>
  <si>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</si>
  <si>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</si>
  <si>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</si>
  <si>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</si>
  <si>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</si>
  <si>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</si>
  <si>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</si>
  <si>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</si>
  <si>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</si>
  <si>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</si>
  <si>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</si>
  <si>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</si>
  <si>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</si>
  <si>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</si>
  <si>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</si>
  <si>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</si>
  <si>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</si>
  <si>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</si>
  <si>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</si>
  <si>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</si>
  <si>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</si>
  <si>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</si>
  <si>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</si>
  <si>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</si>
  <si>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</si>
  <si>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</si>
  <si>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</si>
  <si>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</si>
  <si>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</si>
  <si>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</si>
  <si>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</si>
  <si>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</si>
  <si>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</si>
  <si>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</si>
  <si>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</si>
  <si>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</si>
  <si>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</si>
  <si>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</si>
  <si>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</si>
  <si>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</si>
  <si>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</si>
  <si>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</si>
  <si>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</si>
  <si>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</si>
  <si>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</si>
  <si>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</si>
  <si>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</si>
  <si>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</si>
  <si>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</si>
  <si>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</si>
  <si>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</si>
  <si>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</si>
  <si>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</si>
  <si>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</si>
  <si>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</si>
  <si>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</si>
  <si>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</si>
  <si>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</si>
  <si>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</si>
  <si>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</si>
  <si>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</si>
  <si>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</si>
  <si>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</si>
  <si>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</si>
  <si>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</si>
  <si>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</si>
  <si>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</si>
  <si>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</si>
  <si>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</si>
  <si>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</si>
  <si>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</si>
  <si>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</si>
  <si>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</si>
  <si>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</si>
  <si>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</si>
  <si>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</si>
  <si>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</si>
  <si>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</si>
  <si>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</si>
  <si>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</si>
  <si>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</si>
  <si>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</si>
  <si>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</si>
  <si>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</si>
  <si>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</si>
  <si>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</si>
  <si>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</si>
  <si>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</si>
  <si>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</si>
  <si>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</si>
  <si>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</si>
  <si>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</si>
  <si>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</si>
  <si>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</si>
  <si>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</si>
  <si>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</si>
  <si>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</si>
  <si>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</si>
  <si>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</si>
  <si>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</si>
  <si>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</si>
  <si>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</si>
  <si>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</si>
  <si>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</si>
  <si>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</si>
  <si>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</si>
  <si>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</si>
  <si>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</si>
  <si>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</si>
  <si>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</si>
  <si>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</si>
  <si>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</si>
  <si>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</si>
  <si>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</si>
  <si>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</si>
  <si>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</si>
  <si>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</si>
  <si>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</si>
  <si>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</si>
  <si>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</si>
  <si>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</si>
  <si>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</si>
  <si>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</si>
  <si>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</si>
  <si>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</si>
  <si>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</si>
  <si>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</si>
  <si>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</si>
  <si>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</si>
  <si>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</si>
  <si>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</si>
  <si>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</si>
  <si>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</si>
  <si>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</si>
  <si>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</si>
  <si>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</si>
  <si>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</si>
  <si>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</si>
  <si>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</si>
  <si>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</si>
  <si>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</si>
  <si>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</si>
  <si>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</si>
  <si>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</si>
  <si>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</si>
  <si>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</si>
  <si>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</si>
  <si>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</si>
  <si>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</si>
  <si>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</si>
  <si>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</si>
  <si>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</si>
  <si>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</si>
  <si>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</si>
  <si>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</si>
  <si>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</si>
  <si>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</si>
  <si>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</si>
  <si>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</si>
  <si>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</si>
  <si>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</si>
  <si>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</si>
  <si>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</si>
  <si>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</si>
  <si>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</si>
  <si>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</si>
  <si>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</si>
  <si>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</si>
  <si>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</si>
  <si>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</si>
  <si>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</si>
  <si>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</si>
  <si>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</si>
  <si>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</si>
  <si>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</si>
  <si>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</si>
  <si>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</si>
  <si>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</si>
  <si>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</si>
  <si>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</si>
  <si>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</si>
  <si>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</si>
  <si>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</si>
  <si>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</si>
  <si>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</si>
  <si>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</si>
  <si>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</si>
  <si>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</si>
  <si>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</si>
  <si>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</si>
  <si>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</si>
  <si>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</si>
  <si>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</si>
  <si>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</si>
  <si>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</si>
  <si>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</si>
  <si>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</si>
  <si>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</si>
  <si>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</si>
  <si>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</si>
  <si>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</si>
  <si>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</si>
  <si>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</si>
  <si>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</si>
  <si>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</si>
  <si>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</si>
  <si>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</si>
  <si>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</si>
  <si>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</si>
  <si>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</si>
  <si>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</si>
  <si>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</si>
  <si>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</si>
  <si>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</si>
  <si>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</si>
  <si>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</si>
  <si>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</si>
  <si>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</si>
  <si>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</si>
  <si>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</si>
  <si>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</si>
  <si>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</si>
  <si>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</si>
  <si>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</si>
  <si>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</si>
  <si>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</si>
  <si>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</si>
  <si>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</si>
  <si>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</si>
  <si>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</si>
  <si>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</si>
  <si>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</si>
  <si>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</si>
  <si>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</si>
  <si>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</si>
  <si>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</si>
  <si>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</si>
  <si>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</si>
  <si>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</si>
  <si>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</si>
  <si>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</si>
  <si>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</si>
  <si>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</si>
  <si>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</si>
  <si>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</si>
  <si>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</si>
  <si>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</si>
  <si>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</si>
  <si>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</si>
  <si>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</si>
  <si>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</si>
  <si>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</si>
  <si>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</si>
  <si>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</si>
  <si>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</si>
  <si>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</si>
  <si>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</si>
  <si>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</si>
  <si>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</si>
  <si>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</si>
  <si>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</si>
  <si>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</si>
  <si>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</si>
  <si>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</si>
  <si>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</si>
  <si>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</si>
  <si>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</si>
  <si>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</si>
  <si>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</si>
  <si>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</si>
  <si>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</si>
  <si>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</si>
  <si>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</si>
  <si>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</si>
  <si>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</si>
  <si>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</si>
  <si>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</si>
  <si>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</si>
  <si>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</si>
  <si>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</si>
  <si>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</si>
  <si>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</si>
  <si>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</si>
  <si>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</si>
  <si>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</si>
  <si>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</si>
  <si>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</si>
  <si>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</si>
  <si>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</si>
  <si>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</si>
  <si>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</si>
  <si>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</si>
  <si>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</si>
  <si>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</si>
  <si>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</si>
  <si>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</si>
  <si>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</si>
  <si>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</si>
  <si>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</si>
  <si>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</si>
  <si>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</si>
  <si>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</si>
  <si>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</si>
  <si>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</si>
  <si>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</si>
  <si>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</si>
  <si>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</si>
  <si>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</si>
  <si>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</si>
  <si>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</si>
  <si>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</si>
  <si>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</si>
  <si>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</si>
  <si>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</si>
  <si>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</si>
  <si>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</si>
  <si>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</si>
  <si>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</si>
  <si>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</si>
  <si>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</si>
  <si>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</si>
  <si>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</si>
  <si>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</si>
  <si>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</si>
  <si>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</si>
  <si>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</si>
  <si>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</si>
  <si>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</si>
  <si>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</si>
  <si>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</si>
  <si>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</si>
  <si>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</si>
  <si>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</si>
  <si>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</si>
  <si>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</si>
  <si>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</si>
  <si>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</si>
  <si>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</si>
  <si>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</si>
  <si>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</si>
  <si>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</si>
  <si>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</si>
  <si>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</si>
  <si>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</si>
  <si>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</si>
  <si>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</si>
  <si>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</si>
  <si>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</si>
  <si>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</si>
  <si>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</si>
  <si>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</si>
  <si>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</si>
  <si>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</si>
  <si>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</si>
  <si>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</si>
  <si>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</si>
  <si>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</si>
  <si>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</si>
  <si>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</si>
  <si>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</si>
  <si>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</si>
  <si>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</si>
  <si>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</si>
  <si>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</si>
  <si>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</si>
  <si>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</si>
  <si>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</si>
  <si>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</si>
  <si>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</si>
  <si>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</si>
  <si>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</si>
  <si>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</si>
  <si>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</si>
  <si>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</si>
  <si>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</si>
  <si>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</si>
  <si>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</si>
  <si>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</si>
  <si>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</si>
  <si>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</si>
  <si>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</si>
  <si>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</si>
  <si>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</si>
  <si>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</si>
  <si>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</si>
  <si>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</si>
  <si>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</si>
  <si>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</si>
  <si>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</si>
  <si>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</si>
  <si>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</si>
  <si>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</si>
  <si>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</si>
  <si>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</si>
  <si>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</si>
  <si>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</si>
  <si>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</si>
  <si>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</si>
  <si>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</si>
  <si>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</si>
  <si>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</si>
  <si>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</si>
  <si>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</si>
  <si>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</si>
  <si>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</si>
  <si>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</si>
  <si>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</si>
  <si>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</si>
  <si>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</si>
  <si>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</si>
  <si>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</si>
  <si>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</si>
  <si>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</si>
  <si>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</si>
  <si>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</si>
  <si>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</si>
  <si>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</si>
  <si>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</si>
  <si>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</si>
  <si>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</si>
  <si>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</si>
  <si>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</si>
  <si>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</si>
  <si>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</si>
  <si>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</si>
  <si>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</si>
  <si>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</si>
  <si>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</si>
  <si>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</si>
  <si>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</si>
  <si>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</si>
  <si>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</si>
  <si>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</si>
  <si>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</si>
  <si>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</si>
  <si>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</si>
  <si>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</si>
  <si>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</si>
  <si>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</si>
  <si>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</si>
  <si>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</si>
  <si>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</si>
  <si>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</si>
  <si>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</si>
  <si>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</si>
  <si>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</si>
  <si>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</si>
  <si>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</si>
  <si>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</si>
  <si>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</si>
  <si>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</si>
  <si>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</si>
  <si>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</si>
  <si>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</si>
  <si>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</si>
  <si>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</si>
  <si>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</si>
  <si>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</si>
  <si>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</si>
  <si>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</si>
  <si>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</si>
  <si>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</si>
  <si>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</si>
  <si>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</si>
  <si>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</si>
  <si>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</si>
  <si>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</si>
  <si>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</si>
  <si>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</si>
  <si>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</si>
  <si>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</si>
  <si>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</si>
  <si>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</si>
  <si>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</si>
  <si>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</si>
  <si>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</si>
  <si>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</si>
  <si>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</si>
  <si>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</si>
  <si>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</si>
  <si>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</si>
  <si>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</si>
  <si>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</si>
  <si>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</si>
  <si>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</si>
  <si>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</si>
  <si>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</si>
  <si>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</si>
  <si>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</si>
  <si>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</si>
  <si>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</si>
  <si>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</si>
  <si>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</si>
  <si>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</si>
  <si>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</si>
  <si>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</si>
  <si>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</si>
  <si>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</si>
  <si>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</si>
  <si>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</si>
  <si>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</si>
  <si>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</si>
  <si>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</si>
  <si>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</si>
  <si>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</si>
  <si>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</si>
  <si>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</si>
  <si>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</si>
  <si>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</si>
  <si>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</si>
  <si>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</si>
  <si>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</si>
  <si>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</si>
  <si>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</si>
  <si>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</si>
  <si>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</si>
  <si>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</si>
  <si>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</si>
  <si>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</si>
  <si>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</si>
  <si>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</si>
  <si>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</si>
  <si>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</si>
  <si>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</si>
  <si>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</si>
  <si>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</si>
  <si>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</si>
  <si>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</si>
  <si>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</si>
  <si>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</si>
  <si>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</si>
  <si>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</si>
  <si>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</si>
  <si>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</si>
  <si>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</si>
  <si>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</si>
  <si>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</si>
  <si>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</si>
  <si>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</si>
  <si>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</si>
  <si>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</si>
  <si>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</si>
  <si>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</si>
  <si>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</si>
  <si>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</si>
  <si>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</si>
  <si>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</si>
  <si>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</si>
  <si>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</si>
  <si>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</si>
  <si>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</si>
  <si>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</si>
  <si>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</si>
  <si>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</si>
  <si>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</si>
  <si>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</si>
  <si>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</si>
  <si>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</si>
  <si>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</si>
  <si>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</si>
  <si>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</si>
  <si>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</si>
  <si>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</si>
  <si>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</si>
  <si>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</si>
  <si>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</si>
  <si>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</si>
  <si>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</si>
  <si>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</si>
  <si>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</si>
  <si>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</si>
  <si>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</si>
  <si>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</si>
  <si>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</si>
  <si>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</si>
  <si>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</si>
  <si>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</si>
  <si>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</si>
  <si>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</si>
  <si>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</si>
  <si>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</si>
  <si>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</si>
  <si>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</si>
  <si>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</si>
  <si>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</si>
  <si>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</si>
  <si>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</si>
  <si>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</si>
  <si>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</si>
  <si>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</si>
  <si>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</si>
  <si>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</si>
  <si>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</si>
  <si>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</si>
  <si>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</si>
  <si>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</si>
  <si>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</si>
  <si>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</si>
  <si>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</si>
  <si>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</si>
  <si>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</si>
  <si>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</si>
  <si>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</si>
  <si>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</si>
  <si>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</si>
  <si>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</si>
  <si>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</si>
  <si>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</si>
  <si>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</si>
  <si>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</si>
  <si>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</si>
  <si>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</si>
  <si>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</si>
  <si>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</si>
  <si>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</si>
  <si>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</si>
  <si>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</si>
  <si>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</si>
  <si>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</si>
  <si>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</si>
  <si>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</si>
  <si>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</si>
  <si>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</si>
  <si>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</si>
  <si>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</si>
  <si>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</si>
  <si>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</si>
  <si>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</si>
  <si>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</si>
  <si>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</si>
  <si>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</si>
  <si>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</si>
  <si>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</si>
  <si>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</si>
  <si>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</si>
  <si>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</si>
  <si>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</si>
  <si>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</si>
  <si>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</si>
  <si>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</si>
  <si>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</si>
  <si>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</si>
  <si>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</si>
  <si>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</si>
  <si>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</si>
  <si>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</si>
  <si>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</si>
  <si>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</si>
  <si>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</si>
  <si>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</si>
  <si>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</si>
  <si>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</si>
  <si>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</si>
  <si>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</si>
  <si>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</si>
  <si>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</si>
  <si>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</si>
  <si>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</si>
  <si>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</si>
  <si>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</si>
  <si>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</si>
  <si>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</si>
  <si>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</si>
  <si>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</si>
  <si>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</si>
  <si>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</si>
  <si>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</si>
  <si>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</si>
  <si>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</si>
  <si>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</si>
  <si>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</si>
  <si>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</si>
  <si>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</si>
  <si>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</si>
  <si>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</si>
  <si>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</si>
  <si>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</si>
  <si>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</si>
  <si>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</si>
  <si>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</si>
  <si>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</si>
  <si>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</si>
  <si>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</si>
  <si>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</si>
  <si>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</si>
  <si>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</si>
  <si>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</si>
  <si>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</si>
  <si>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</si>
  <si>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</si>
  <si>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</si>
  <si>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</si>
  <si>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</si>
  <si>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</si>
  <si>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</si>
  <si>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</si>
  <si>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</si>
  <si>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</si>
  <si>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</si>
  <si>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</si>
  <si>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</si>
  <si>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</si>
  <si>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</si>
  <si>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</si>
  <si>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</si>
  <si>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</si>
  <si>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</si>
  <si>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</si>
  <si>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</si>
  <si>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</si>
  <si>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</si>
  <si>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</si>
  <si>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</si>
  <si>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</si>
  <si>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</si>
  <si>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</si>
  <si>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</si>
  <si>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</si>
  <si>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</si>
  <si>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</si>
  <si>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</si>
  <si>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</si>
  <si>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</si>
  <si>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</si>
  <si>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</si>
  <si>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</si>
  <si>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</si>
  <si>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</si>
  <si>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</si>
  <si>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</si>
  <si>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</si>
  <si>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</si>
  <si>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</si>
  <si>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</si>
  <si>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</si>
  <si>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</si>
  <si>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</si>
  <si>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</si>
  <si>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</si>
  <si>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</si>
  <si>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</si>
  <si>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</si>
  <si>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</si>
  <si>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</si>
  <si>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</si>
  <si>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</si>
  <si>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</si>
  <si>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</si>
  <si>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</si>
  <si>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</si>
  <si>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</si>
  <si>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</si>
  <si>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</si>
  <si>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</si>
  <si>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</si>
  <si>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</si>
  <si>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</si>
  <si>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</si>
  <si>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</si>
  <si>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</si>
  <si>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</si>
  <si>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</si>
  <si>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</si>
  <si>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</si>
  <si>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</si>
  <si>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</si>
  <si>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</si>
  <si>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</si>
  <si>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</si>
  <si>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</si>
  <si>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</si>
  <si>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</si>
  <si>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</si>
  <si>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</si>
  <si>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</si>
  <si>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</si>
  <si>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</si>
  <si>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</si>
  <si>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</si>
  <si>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</si>
  <si>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</si>
  <si>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</si>
  <si>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</si>
  <si>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</si>
  <si>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</si>
  <si>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</si>
  <si>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</si>
  <si>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</si>
  <si>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</si>
  <si>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</si>
  <si>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</si>
  <si>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</si>
  <si>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</si>
  <si>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</si>
  <si>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</si>
  <si>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</si>
  <si>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</si>
  <si>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</si>
  <si>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</si>
  <si>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</si>
  <si>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</si>
  <si>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</si>
  <si>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</si>
  <si>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</si>
  <si>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</si>
  <si>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</si>
  <si>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</si>
  <si>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</si>
  <si>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</si>
  <si>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</si>
  <si>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</si>
  <si>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</si>
  <si>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</si>
  <si>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</si>
  <si>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</si>
  <si>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</si>
  <si>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</si>
  <si>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</si>
  <si>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</si>
  <si>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</si>
  <si>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</si>
  <si>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</si>
  <si>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</si>
  <si>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</si>
  <si>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</si>
  <si>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</si>
  <si>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</si>
  <si>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</si>
  <si>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</si>
  <si>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</si>
  <si>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</si>
  <si>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</si>
  <si>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</si>
  <si>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</si>
  <si>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</si>
  <si>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</si>
  <si>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</si>
  <si>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</si>
  <si>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</si>
  <si>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</si>
  <si>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</si>
  <si>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</si>
  <si>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</si>
  <si>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</si>
  <si>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</si>
  <si>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</si>
  <si>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</si>
  <si>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</si>
  <si>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</si>
  <si>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</si>
  <si>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</si>
  <si>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</si>
  <si>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</si>
  <si>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</si>
  <si>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</si>
  <si>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</si>
  <si>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</si>
  <si>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</si>
  <si>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</si>
  <si>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</si>
  <si>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</si>
  <si>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</si>
  <si>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</si>
  <si>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</si>
  <si>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</si>
  <si>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</si>
  <si>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</si>
  <si>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</si>
  <si>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</si>
  <si>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</si>
  <si>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</si>
  <si>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</si>
  <si>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</si>
  <si>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</si>
  <si>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</si>
  <si>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</si>
  <si>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</si>
  <si>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</si>
  <si>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</si>
  <si>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</si>
  <si>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</si>
  <si>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</si>
  <si>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</si>
  <si>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</si>
  <si>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</si>
  <si>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</si>
  <si>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</si>
  <si>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</si>
  <si>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</si>
  <si>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</si>
  <si>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</si>
  <si>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</si>
  <si>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</si>
  <si>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</si>
  <si>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</si>
  <si>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</si>
  <si>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</si>
  <si>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</si>
  <si>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</si>
  <si>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</si>
  <si>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</si>
  <si>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</si>
  <si>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</si>
  <si>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</si>
  <si>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</si>
  <si>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</si>
  <si>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</si>
  <si>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</si>
  <si>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</si>
  <si>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</si>
  <si>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</si>
  <si>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</si>
  <si>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</si>
  <si>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</si>
  <si>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</si>
  <si>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</si>
  <si>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</si>
  <si>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</si>
  <si>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</si>
  <si>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</si>
  <si>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</si>
  <si>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</si>
  <si>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</si>
  <si>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</si>
  <si>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</si>
  <si>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</si>
  <si>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</si>
  <si>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</si>
  <si>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</si>
  <si>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</si>
  <si>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</si>
  <si>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</si>
  <si>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</si>
  <si>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</si>
  <si>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</si>
  <si>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</si>
  <si>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</si>
  <si>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</si>
  <si>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</si>
  <si>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</si>
  <si>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</si>
  <si>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</si>
  <si>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</si>
  <si>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</si>
  <si>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</si>
  <si>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</si>
  <si>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</si>
  <si>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</si>
  <si>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</si>
  <si>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</si>
  <si>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</si>
  <si>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</si>
  <si>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</si>
  <si>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</si>
  <si>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</si>
  <si>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</si>
  <si>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</si>
  <si>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</si>
  <si>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</si>
  <si>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</si>
  <si>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</si>
  <si>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</si>
  <si>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</si>
  <si>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</si>
  <si>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</si>
  <si>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</si>
  <si>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</si>
  <si>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</si>
  <si>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</si>
  <si>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</si>
  <si>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</si>
  <si>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</si>
  <si>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</si>
  <si>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</si>
  <si>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</si>
  <si>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</si>
  <si>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</si>
  <si>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</si>
  <si>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</si>
  <si>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</si>
  <si>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</si>
  <si>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</si>
  <si>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</si>
  <si>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</si>
  <si>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</si>
  <si>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</si>
  <si>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</si>
  <si>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</si>
  <si>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</si>
  <si>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</si>
  <si>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</si>
  <si>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</si>
  <si>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</si>
  <si>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</si>
  <si>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</si>
  <si>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</si>
  <si>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</si>
  <si>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</si>
  <si>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</si>
  <si>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</si>
  <si>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</si>
  <si>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</si>
  <si>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</si>
  <si>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</si>
  <si>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</si>
  <si>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</si>
  <si>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</si>
  <si>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</si>
  <si>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</si>
  <si>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</si>
  <si>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</si>
  <si>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</si>
  <si>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</si>
  <si>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</si>
  <si>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</si>
  <si>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</si>
  <si>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</si>
  <si>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</si>
  <si>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</si>
  <si>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</si>
  <si>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</si>
  <si>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</si>
  <si>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</si>
  <si>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</si>
  <si>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</si>
  <si>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</si>
  <si>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</si>
  <si>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</si>
  <si>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</si>
  <si>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</si>
  <si>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</si>
  <si>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</si>
  <si>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</si>
  <si>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</si>
  <si>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</si>
  <si>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</si>
  <si>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</si>
  <si>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</si>
  <si>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</si>
  <si>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</si>
  <si>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</si>
  <si>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</si>
  <si>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</si>
  <si>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</si>
  <si>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</si>
  <si>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</si>
  <si>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</si>
  <si>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</si>
  <si>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</si>
  <si>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</si>
  <si>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</si>
  <si>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</si>
  <si>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</si>
  <si>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</si>
  <si>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</si>
  <si>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</si>
  <si>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</si>
  <si>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</si>
  <si>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</si>
  <si>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</si>
  <si>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</si>
  <si>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</si>
  <si>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</si>
  <si>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</si>
  <si>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</si>
  <si>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</si>
  <si>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</si>
  <si>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</si>
  <si>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</si>
  <si>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</si>
  <si>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</si>
  <si>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</si>
  <si>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</si>
  <si>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</si>
  <si>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</si>
  <si>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</si>
  <si>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</si>
  <si>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</si>
  <si>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</si>
  <si>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</si>
  <si>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</si>
  <si>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</si>
  <si>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</si>
  <si>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</si>
  <si>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</si>
  <si>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</si>
  <si>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</si>
  <si>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</si>
  <si>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</si>
  <si>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</si>
  <si>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</si>
  <si>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</si>
  <si>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</si>
  <si>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</si>
  <si>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</si>
  <si>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</si>
  <si>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</si>
  <si>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</si>
  <si>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</si>
  <si>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</si>
  <si>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</si>
  <si>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</si>
  <si>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</si>
  <si>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</si>
  <si>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</si>
  <si>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</si>
  <si>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</si>
  <si>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</si>
  <si>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</si>
  <si>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</si>
  <si>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</si>
  <si>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</si>
  <si>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</si>
  <si>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</si>
  <si>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</si>
  <si>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</si>
  <si>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</si>
  <si>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</si>
  <si>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</si>
  <si>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</si>
  <si>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</si>
  <si>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</si>
  <si>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</si>
  <si>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</si>
  <si>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</si>
  <si>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</si>
  <si>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</si>
  <si>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</si>
  <si>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</si>
  <si>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</si>
  <si>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</si>
  <si>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</si>
  <si>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</si>
  <si>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</si>
  <si>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</si>
  <si>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</si>
  <si>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</si>
  <si>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</si>
  <si>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</si>
  <si>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</si>
  <si>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</si>
  <si>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</si>
  <si>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</si>
  <si>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</si>
  <si>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</si>
  <si>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</si>
  <si>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</si>
  <si>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</si>
  <si>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</si>
  <si>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</si>
  <si>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</si>
  <si>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</si>
  <si>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</si>
  <si>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</si>
  <si>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</si>
  <si>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</si>
  <si>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</si>
  <si>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</si>
  <si>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</si>
  <si>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</si>
  <si>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</si>
  <si>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</si>
  <si>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</si>
  <si>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</si>
  <si>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</si>
  <si>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</si>
  <si>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</si>
  <si>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</si>
  <si>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</si>
  <si>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</si>
  <si>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</si>
  <si>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</si>
  <si>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</si>
  <si>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</si>
  <si>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</si>
  <si>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</si>
  <si>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</si>
  <si>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</si>
  <si>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</si>
  <si>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</si>
  <si>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</si>
  <si>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</si>
  <si>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</si>
  <si>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</si>
  <si>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</si>
  <si>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</si>
  <si>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</si>
  <si>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</si>
  <si>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</si>
  <si>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</si>
  <si>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</si>
  <si>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</si>
  <si>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</si>
  <si>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</si>
  <si>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</si>
  <si>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</si>
  <si>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</si>
  <si>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</si>
  <si>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</si>
  <si>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</si>
  <si>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</si>
  <si>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</si>
  <si>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</si>
  <si>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</si>
  <si>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</si>
  <si>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</si>
  <si>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</si>
  <si>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</si>
  <si>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</si>
  <si>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</si>
  <si>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</si>
  <si>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</si>
  <si>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</si>
  <si>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</si>
  <si>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</si>
  <si>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</si>
  <si>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</si>
  <si>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</si>
  <si>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</si>
  <si>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</si>
  <si>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</si>
  <si>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</si>
  <si>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</si>
  <si>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</si>
  <si>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</si>
  <si>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</si>
  <si>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</si>
  <si>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</si>
  <si>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</si>
  <si>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</si>
  <si>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</si>
  <si>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</si>
  <si>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</si>
  <si>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</si>
  <si>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</si>
  <si>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</si>
  <si>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</si>
  <si>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</si>
  <si>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</si>
  <si>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</si>
  <si>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</si>
  <si>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</si>
  <si>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</si>
  <si>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</si>
  <si>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</si>
  <si>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</si>
  <si>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</si>
  <si>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</si>
  <si>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</si>
  <si>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</si>
  <si>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</si>
  <si>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</si>
  <si>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</si>
  <si>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</si>
  <si>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</si>
  <si>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</si>
  <si>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</si>
  <si>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</si>
  <si>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</si>
  <si>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</si>
  <si>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</si>
  <si>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</si>
  <si>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</si>
  <si>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</si>
  <si>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</si>
  <si>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</si>
  <si>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</si>
  <si>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</si>
  <si>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</si>
  <si>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</si>
  <si>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</si>
  <si>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</si>
  <si>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</si>
  <si>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</si>
  <si>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</si>
  <si>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</si>
  <si>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</si>
  <si>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</si>
  <si>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</si>
  <si>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</si>
  <si>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</si>
  <si>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</si>
  <si>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</si>
  <si>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</si>
  <si>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</si>
  <si>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</si>
  <si>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</si>
  <si>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</si>
  <si>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</si>
  <si>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</si>
  <si>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</si>
  <si>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</si>
  <si>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</si>
  <si>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</si>
  <si>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</si>
  <si>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</si>
  <si>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</si>
  <si>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</si>
  <si>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</si>
  <si>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</si>
  <si>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</si>
  <si>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</si>
  <si>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</si>
  <si>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</si>
  <si>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</si>
  <si>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</si>
  <si>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</si>
  <si>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</si>
  <si>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</si>
  <si>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</si>
  <si>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</si>
  <si>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</si>
  <si>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</si>
  <si>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</si>
  <si>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</si>
  <si>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</si>
  <si>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</si>
  <si>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</si>
  <si>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</si>
  <si>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</si>
  <si>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</si>
  <si>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</si>
  <si>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</si>
  <si>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</si>
  <si>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</si>
  <si>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</si>
  <si>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</si>
  <si>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</si>
  <si>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</si>
  <si>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</si>
  <si>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</si>
  <si>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</si>
  <si>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</si>
  <si>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</si>
  <si>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</si>
  <si>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</si>
  <si>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</si>
  <si>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</si>
  <si>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</si>
  <si>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</si>
  <si>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</si>
  <si>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</si>
  <si>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</si>
  <si>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</si>
  <si>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</si>
  <si>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</si>
  <si>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</si>
  <si>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</si>
  <si>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</si>
  <si>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</si>
  <si>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</si>
  <si>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</si>
  <si>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</si>
  <si>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</si>
  <si>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</si>
  <si>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</si>
  <si>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</si>
  <si>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</si>
  <si>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</si>
  <si>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</si>
  <si>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</si>
  <si>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</si>
  <si>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</si>
  <si>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</si>
  <si>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</si>
  <si>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</si>
  <si>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</si>
  <si>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</si>
  <si>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</si>
  <si>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</si>
  <si>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</si>
  <si>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</si>
  <si>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</si>
  <si>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</si>
  <si>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</si>
  <si>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</si>
  <si>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</si>
  <si>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</si>
  <si>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</si>
  <si>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</si>
  <si>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</si>
  <si>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</si>
  <si>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</si>
  <si>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</si>
  <si>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</si>
  <si>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</si>
  <si>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</si>
  <si>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</si>
  <si>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</si>
  <si>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</si>
  <si>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</si>
  <si>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</si>
  <si>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</si>
  <si>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</si>
  <si>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</si>
  <si>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</si>
  <si>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</si>
  <si>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</si>
  <si>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</si>
  <si>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</si>
  <si>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</si>
  <si>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</si>
  <si>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</si>
  <si>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</si>
  <si>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</si>
  <si>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</si>
  <si>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</si>
  <si>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</si>
  <si>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</si>
  <si>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</si>
  <si>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</si>
  <si>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</si>
  <si>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</si>
  <si>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</si>
  <si>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</si>
  <si>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</si>
  <si>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</si>
  <si>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</si>
  <si>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</si>
  <si>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</si>
  <si>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</si>
  <si>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</si>
  <si>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</si>
  <si>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</si>
  <si>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</si>
  <si>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</si>
  <si>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</si>
  <si>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</si>
  <si>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</si>
  <si>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</si>
  <si>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</si>
  <si>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</si>
  <si>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</si>
  <si>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</si>
  <si>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</si>
  <si>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</si>
  <si>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</si>
  <si>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</si>
  <si>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</si>
  <si>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</si>
  <si>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</si>
  <si>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</si>
  <si>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</si>
  <si>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</si>
  <si>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</si>
  <si>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</si>
  <si>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</si>
  <si>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</si>
  <si>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</si>
  <si>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</si>
  <si>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</si>
  <si>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</si>
  <si>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</si>
  <si>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</si>
  <si>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</si>
  <si>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</si>
  <si>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</si>
  <si>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</si>
  <si>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</si>
  <si>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</si>
  <si>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</si>
  <si>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</si>
  <si>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</si>
  <si>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</si>
  <si>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</si>
  <si>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</si>
  <si>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</si>
  <si>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</si>
  <si>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</si>
  <si>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</si>
  <si>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</si>
  <si>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</si>
  <si>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</si>
  <si>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</si>
  <si>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</si>
  <si>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</si>
  <si>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</si>
  <si>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</si>
  <si>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</si>
  <si>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</si>
  <si>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</si>
  <si>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</si>
  <si>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</si>
  <si>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</si>
  <si>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</si>
  <si>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</si>
  <si>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</si>
  <si>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</si>
  <si>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</si>
  <si>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</si>
  <si>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</si>
  <si>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</si>
  <si>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</si>
  <si>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</si>
  <si>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</si>
  <si>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</si>
  <si>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</si>
  <si>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</si>
  <si>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</si>
  <si>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</si>
  <si>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</si>
  <si>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</si>
  <si>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</si>
  <si>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</si>
  <si>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</si>
  <si>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</si>
  <si>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</si>
  <si>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</si>
  <si>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</si>
  <si>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</si>
  <si>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</si>
  <si>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</si>
  <si>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</si>
  <si>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</si>
  <si>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</si>
  <si>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</si>
  <si>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</si>
  <si>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</si>
  <si>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</si>
  <si>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</si>
  <si>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</si>
  <si>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</si>
  <si>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</si>
  <si>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</si>
  <si>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</si>
  <si>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</si>
  <si>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</si>
  <si>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</si>
  <si>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</si>
  <si>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</si>
  <si>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</si>
  <si>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</si>
  <si>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</si>
  <si>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</si>
  <si>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</si>
  <si>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</si>
  <si>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</si>
  <si>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</si>
  <si>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</si>
  <si>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</si>
  <si>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</si>
  <si>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</si>
  <si>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</si>
  <si>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</si>
  <si>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</si>
  <si>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</si>
  <si>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</si>
  <si>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</si>
  <si>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</si>
  <si>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</si>
  <si>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</si>
  <si>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</si>
  <si>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</si>
  <si>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</si>
  <si>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</si>
  <si>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</si>
  <si>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</si>
  <si>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</si>
  <si>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</si>
  <si>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</si>
  <si>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</si>
  <si>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</si>
  <si>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</si>
  <si>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</si>
  <si>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</si>
  <si>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</si>
  <si>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</si>
  <si>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</si>
  <si>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</si>
  <si>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</si>
  <si>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</si>
  <si>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</si>
  <si>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</si>
  <si>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</si>
  <si>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</si>
  <si>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</si>
  <si>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</si>
  <si>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</si>
  <si>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</si>
  <si>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</si>
  <si>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</si>
  <si>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</si>
  <si>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</si>
  <si>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</si>
  <si>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</si>
  <si>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</si>
  <si>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</si>
  <si>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</si>
  <si>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</si>
  <si>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</si>
  <si>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</si>
  <si>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</si>
  <si>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</si>
  <si>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</si>
  <si>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</si>
  <si>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</si>
  <si>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</si>
  <si>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</si>
  <si>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</si>
  <si>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</si>
  <si>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</si>
  <si>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</si>
  <si>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</si>
  <si>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</si>
  <si>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</si>
  <si>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</si>
  <si>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</si>
  <si>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</si>
  <si>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</si>
  <si>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</si>
  <si>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</si>
  <si>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</si>
  <si>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</si>
  <si>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</si>
  <si>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</si>
  <si>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</si>
  <si>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</si>
  <si>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</si>
  <si>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</si>
  <si>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</si>
  <si>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</si>
  <si>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</si>
  <si>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</si>
  <si>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</si>
  <si>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</si>
  <si>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</si>
  <si>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</si>
  <si>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</si>
  <si>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</si>
  <si>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</si>
  <si>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</si>
  <si>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</si>
  <si>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</si>
  <si>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</si>
  <si>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</si>
  <si>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</si>
  <si>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</si>
  <si>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</si>
  <si>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</si>
  <si>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</si>
  <si>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</si>
  <si>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</si>
  <si>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</si>
  <si>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</si>
  <si>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</si>
  <si>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</si>
  <si>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</si>
  <si>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</si>
  <si>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</si>
  <si>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</si>
  <si>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</si>
  <si>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</si>
  <si>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</si>
  <si>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</si>
  <si>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</si>
  <si>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</si>
  <si>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</si>
  <si>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</si>
  <si>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</si>
  <si>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</si>
  <si>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</si>
  <si>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</si>
  <si>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</si>
  <si>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</si>
  <si>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</si>
  <si>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</si>
  <si>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</si>
  <si>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</si>
  <si>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</si>
  <si>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</si>
  <si>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</si>
  <si>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</si>
  <si>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</si>
  <si>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</si>
  <si>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</si>
  <si>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</si>
  <si>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</si>
  <si>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</si>
  <si>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</si>
  <si>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</si>
  <si>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</si>
  <si>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</si>
  <si>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</si>
  <si>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</si>
  <si>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</si>
  <si>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</si>
  <si>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</si>
  <si>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</si>
  <si>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</si>
  <si>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</si>
  <si>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</si>
  <si>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</si>
  <si>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</si>
  <si>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</si>
  <si>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</si>
  <si>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</si>
  <si>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</si>
  <si>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</si>
  <si>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</si>
  <si>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</si>
  <si>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</si>
  <si>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</si>
  <si>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</si>
  <si>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</si>
  <si>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</si>
  <si>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</si>
  <si>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</si>
  <si>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</si>
  <si>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</si>
  <si>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</si>
  <si>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</si>
  <si>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</si>
  <si>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</si>
  <si>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</si>
  <si>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</si>
  <si>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</si>
  <si>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</si>
  <si>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</si>
  <si>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</si>
  <si>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</si>
  <si>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</si>
  <si>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</si>
  <si>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</si>
  <si>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</si>
  <si>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</si>
  <si>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</si>
  <si>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</si>
  <si>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</si>
  <si>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</si>
  <si>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</si>
  <si>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</si>
  <si>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</si>
  <si>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</si>
  <si>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</si>
  <si>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</si>
  <si>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</si>
  <si>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</si>
  <si>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</si>
  <si>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</si>
  <si>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</si>
  <si>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</si>
  <si>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</si>
  <si>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</si>
  <si>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</si>
  <si>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</si>
  <si>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</si>
  <si>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</si>
  <si>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</si>
  <si>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</si>
  <si>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</si>
  <si>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</si>
  <si>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</si>
  <si>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</si>
  <si>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</si>
  <si>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</si>
  <si>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</si>
  <si>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</si>
  <si>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</si>
  <si>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</si>
  <si>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</si>
  <si>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</si>
  <si>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</si>
  <si>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</si>
  <si>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</si>
  <si>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</si>
  <si>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</si>
  <si>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</si>
  <si>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</si>
  <si>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</si>
  <si>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</si>
  <si>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</si>
  <si>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</si>
  <si>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County</t>
  </si>
  <si>
    <t>% Change</t>
  </si>
  <si>
    <t>Metro Area</t>
  </si>
  <si>
    <t>SE WI Area</t>
  </si>
  <si>
    <t>December Sales</t>
  </si>
  <si>
    <t>December Listings</t>
  </si>
  <si>
    <r>
      <t>4th Quarter Sales</t>
    </r>
    <r>
      <rPr>
        <sz val="10"/>
        <rFont val="Arial"/>
        <family val="2"/>
      </rPr>
      <t>*</t>
    </r>
  </si>
  <si>
    <r>
      <t>4th Quarter Listings</t>
    </r>
    <r>
      <rPr>
        <sz val="10"/>
        <rFont val="Arial"/>
        <family val="2"/>
      </rPr>
      <t>*</t>
    </r>
  </si>
  <si>
    <t>The following information is provided by MLS, Inc &amp; includes only single family, two family, multii-family, and condominiums listed and sold through MLS, Inc.</t>
  </si>
  <si>
    <t>January 1 through December 31 Municipality Stats</t>
  </si>
  <si>
    <t># = number of units sold; = average sale price; DOM = Days on Market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</si>
  <si>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</si>
  <si>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</si>
  <si>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</si>
  <si>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</si>
  <si>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100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</si>
</sst>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35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3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23" fillId="7" borderId="16" xfId="0" applyFont="1" applyFill="1" applyBorder="1" applyAlignment="1">
      <alignment horizontal="left" vertical="center" wrapText="1" indent="1"/>
    </xf>
    <xf numFmtId="0" fontId="23" fillId="7" borderId="16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vertical="center"/>
    </xf>
    <xf numFmtId="0" fontId="20" fillId="8" borderId="17" xfId="0" applyFont="1" applyFill="1" applyBorder="1" applyAlignment="1">
      <alignment vertical="center"/>
    </xf>
    <xf numFmtId="0" fontId="24" fillId="8" borderId="0" xfId="0" applyFont="1" applyFill="1" applyAlignment="1">
      <alignment vertical="center"/>
    </xf>
    <xf numFmtId="0" fontId="24" fillId="8" borderId="0" xfId="0" applyFont="1" applyFill="1" applyAlignment="1">
      <alignment vertical="center" wrapText="1"/>
    </xf>
    <xf numFmtId="3" fontId="20" fillId="8" borderId="0" xfId="0" applyNumberFormat="1" applyFont="1" applyFill="1" applyAlignment="1">
      <alignment horizontal="right" vertical="center" wrapText="1"/>
    </xf>
    <xf numFmtId="0" fontId="23" fillId="7" borderId="16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3" fontId="20" fillId="6" borderId="0" xfId="0" applyNumberFormat="1" applyFont="1" applyFill="1" applyAlignment="1">
      <alignment horizontal="right" vertical="center"/>
    </xf>
    <xf numFmtId="3" fontId="28" fillId="6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28" fillId="6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49" fontId="17" fillId="0" borderId="0" xfId="7" applyNumberFormat="1" applyFont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/>
    <xf numFmtId="14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9" fontId="18" fillId="0" borderId="8" xfId="4" applyFont="1" applyFill="1" applyBorder="1" applyAlignment="1">
      <alignment horizontal="center"/>
    </xf>
    <xf numFmtId="165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5" fontId="17" fillId="0" borderId="0" xfId="8" applyNumberFormat="1" applyFont="1" applyFill="1" applyBorder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/>
    </xf>
    <xf numFmtId="165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" fontId="18" fillId="9" borderId="0" xfId="8" applyNumberFormat="1" applyFont="1" applyFill="1" applyBorder="1" applyAlignment="1">
      <alignment horizontal="center" vertical="center"/>
    </xf>
    <xf numFmtId="165" fontId="18" fillId="9" borderId="0" xfId="8" applyNumberFormat="1" applyFont="1" applyFill="1" applyBorder="1"/>
    <xf numFmtId="1" fontId="18" fillId="9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5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0" fontId="18" fillId="0" borderId="1" xfId="6" applyNumberFormat="1" applyFont="1" applyFill="1" applyBorder="1" applyAlignment="1">
      <alignment horizontal="center" vertical="center"/>
    </xf>
    <xf numFmtId="165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" fontId="18" fillId="9" borderId="1" xfId="8" applyNumberFormat="1" applyFont="1" applyFill="1" applyBorder="1" applyAlignment="1">
      <alignment horizontal="center" vertical="center"/>
    </xf>
    <xf numFmtId="165" fontId="18" fillId="9" borderId="1" xfId="8" applyNumberFormat="1" applyFont="1" applyFill="1" applyBorder="1"/>
    <xf numFmtId="1" fontId="18" fillId="9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5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0" fontId="17" fillId="0" borderId="0" xfId="6" applyNumberFormat="1" applyFont="1" applyAlignment="1">
      <alignment horizontal="center" vertical="center"/>
    </xf>
    <xf numFmtId="165" fontId="17" fillId="0" borderId="0" xfId="8" applyNumberFormat="1" applyFont="1" applyAlignment="1">
      <alignment horizontal="center" vertical="center"/>
    </xf>
    <xf numFmtId="165" fontId="17" fillId="0" borderId="0" xfId="8" applyNumberFormat="1" applyFont="1"/>
    <xf numFmtId="165" fontId="17" fillId="0" borderId="0" xfId="0" applyNumberFormat="1" applyFont="1" applyAlignment="1">
      <alignment horizontal="center" vertical="center"/>
    </xf>
    <xf numFmtId="165" fontId="17" fillId="0" borderId="0" xfId="0" applyNumberFormat="1" applyFont="1"/>
    <xf numFmtId="0" fontId="18" fillId="0" borderId="1" xfId="0" quotePrefix="1" applyFont="1" applyBorder="1"/>
    <xf numFmtId="0" fontId="18" fillId="10" borderId="3" xfId="0" applyFont="1" applyFill="1" applyBorder="1"/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/>
    </xf>
    <xf numFmtId="0" fontId="17" fillId="10" borderId="0" xfId="0" applyFont="1" applyFill="1"/>
    <xf numFmtId="0" fontId="18" fillId="10" borderId="4" xfId="0" applyFont="1" applyFill="1" applyBorder="1" applyAlignment="1">
      <alignment horizontal="center" vertical="center"/>
    </xf>
    <xf numFmtId="0" fontId="17" fillId="10" borderId="10" xfId="0" applyFont="1" applyFill="1" applyBorder="1"/>
    <xf numFmtId="0" fontId="18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/>
    </xf>
    <xf numFmtId="0" fontId="17" fillId="10" borderId="1" xfId="0" applyFont="1" applyFill="1" applyBorder="1"/>
    <xf numFmtId="0" fontId="18" fillId="0" borderId="0" xfId="8" applyNumberFormat="1" applyFont="1" applyFill="1" applyAlignment="1">
      <alignment horizontal="center" vertical="center"/>
    </xf>
    <xf numFmtId="0" fontId="18" fillId="0" borderId="0" xfId="8" applyNumberFormat="1" applyFont="1" applyAlignment="1">
      <alignment horizontal="center" vertical="center"/>
    </xf>
    <xf numFmtId="165" fontId="18" fillId="0" borderId="0" xfId="8" applyNumberFormat="1" applyFont="1" applyFill="1" applyAlignment="1">
      <alignment horizontal="center" vertical="center"/>
    </xf>
    <xf numFmtId="165" fontId="18" fillId="0" borderId="0" xfId="8" applyNumberFormat="1" applyFont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165" fontId="18" fillId="0" borderId="1" xfId="8" applyNumberFormat="1" applyFont="1" applyBorder="1" applyAlignment="1">
      <alignment horizontal="center" vertical="center"/>
    </xf>
    <xf numFmtId="49" fontId="17" fillId="0" borderId="0" xfId="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11" borderId="0" xfId="0" applyFont="1" applyFill="1"/>
    <xf numFmtId="0" fontId="17" fillId="11" borderId="0" xfId="0" applyFont="1" applyFill="1" applyAlignment="1">
      <alignment horizontal="center" vertical="center"/>
    </xf>
    <xf numFmtId="49" fontId="17" fillId="11" borderId="0" xfId="7" applyNumberFormat="1" applyFont="1" applyFill="1" applyAlignment="1">
      <alignment horizontal="center" vertical="center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7" xfId="0" applyFont="1" applyFill="1" applyBorder="1" applyAlignment="1">
      <alignment horizontal="center" vertical="center" wrapText="1"/>
    </xf>
    <xf numFmtId="164" fontId="17" fillId="11" borderId="0" xfId="4" applyNumberFormat="1" applyFont="1" applyFill="1" applyBorder="1" applyAlignment="1">
      <alignment horizontal="center"/>
    </xf>
    <xf numFmtId="165" fontId="17" fillId="11" borderId="0" xfId="8" applyNumberFormat="1" applyFont="1" applyFill="1" applyBorder="1" applyAlignment="1">
      <alignment horizontal="center"/>
    </xf>
    <xf numFmtId="9" fontId="17" fillId="11" borderId="0" xfId="4" applyFont="1" applyFill="1" applyBorder="1" applyAlignment="1">
      <alignment horizontal="center"/>
    </xf>
    <xf numFmtId="0" fontId="17" fillId="0" borderId="0" xfId="0" applyFont="1" applyFill="1"/>
    <xf numFmtId="165" fontId="18" fillId="0" borderId="2" xfId="7" applyNumberFormat="1" applyFont="1" applyBorder="1" applyAlignment="1">
      <alignment horizontal="center" vertical="center"/>
    </xf>
    <xf numFmtId="165" fontId="18" fillId="0" borderId="0" xfId="7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9">
    <cellStyle name="Comma" xfId="6" builtinId="3"/>
    <cellStyle name="Currency" xfId="7" builtinId="4"/>
    <cellStyle name="Currency 2" xfId="8" xr:uid="{65A860BF-664D-4DFE-9D1E-BE557B409C33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40" zoomScaleNormal="100" workbookViewId="0">
      <selection activeCell="AF56" sqref="AF56"/>
    </sheetView>
  </sheetViews>
  <sheetFormatPr defaultColWidth="8.85546875" defaultRowHeight="12.75" x14ac:dyDescent="0.2"/>
  <cols>
    <col min="1" max="1" width="10.5703125" style="462" customWidth="1"/>
    <col min="2" max="13" width="8.85546875" style="462" customWidth="1"/>
    <col min="14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44572</v>
      </c>
      <c r="G1" s="463" t="s">
        <v>97</v>
      </c>
      <c r="H1" s="464"/>
      <c r="I1" s="464"/>
      <c r="J1" s="464"/>
      <c r="N1" s="461">
        <f ca="1">TODAY()</f>
        <v>44572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3259</v>
      </c>
      <c r="C4" s="2" t="s">
        <v>4040</v>
      </c>
      <c r="D4" s="2" t="s">
        <v>4793</v>
      </c>
      <c r="E4" s="2" t="s">
        <v>4794</v>
      </c>
      <c r="F4" s="2" t="s">
        <v>4795</v>
      </c>
      <c r="H4" s="2" t="s">
        <v>3260</v>
      </c>
      <c r="I4" s="2" t="s">
        <v>4041</v>
      </c>
      <c r="J4" s="2" t="s">
        <v>4796</v>
      </c>
      <c r="K4" s="2" t="s">
        <v>4794</v>
      </c>
      <c r="L4" s="2" t="s">
        <v>4797</v>
      </c>
      <c r="O4" s="2" t="s">
        <v>3259</v>
      </c>
      <c r="P4" s="2" t="s">
        <v>4040</v>
      </c>
      <c r="Q4" s="2" t="s">
        <v>4793</v>
      </c>
      <c r="R4" s="2" t="s">
        <v>4794</v>
      </c>
      <c r="S4" s="2" t="s">
        <v>4795</v>
      </c>
      <c r="U4" s="2" t="s">
        <v>3260</v>
      </c>
      <c r="V4" s="2" t="s">
        <v>4041</v>
      </c>
      <c r="W4" s="2" t="s">
        <v>4796</v>
      </c>
      <c r="X4" s="2" t="s">
        <v>4794</v>
      </c>
      <c r="Y4" s="2" t="s">
        <v>4797</v>
      </c>
    </row>
    <row r="5" spans="1:25" ht="12.75" customHeight="1" x14ac:dyDescent="0.2">
      <c r="A5" s="466" t="s">
        <v>98</v>
      </c>
      <c r="B5" s="462">
        <v>2056</v>
      </c>
      <c r="C5" s="462">
        <v>1963</v>
      </c>
      <c r="D5" s="462">
        <v>1711</v>
      </c>
      <c r="E5" s="467">
        <f t="shared" ref="E5:E16" si="0">(+D5-B5)/B5</f>
        <v>-0.16780155642023345</v>
      </c>
      <c r="F5" s="467">
        <f t="shared" ref="F5:F16" si="1">(+D5-C5)/C5</f>
        <v>-0.12837493632195618</v>
      </c>
      <c r="H5" s="462">
        <v>1077</v>
      </c>
      <c r="I5" s="462">
        <v>1174</v>
      </c>
      <c r="J5" s="462">
        <v>1311</v>
      </c>
      <c r="K5" s="467">
        <f t="shared" ref="K5:K16" si="2">(+J5-H5)/H5</f>
        <v>0.21727019498607242</v>
      </c>
      <c r="L5" s="467">
        <f t="shared" ref="L5:L16" si="3"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 x14ac:dyDescent="0.2">
      <c r="A6" s="462" t="s">
        <v>99</v>
      </c>
      <c r="B6" s="462">
        <v>1729</v>
      </c>
      <c r="C6" s="462">
        <v>2174</v>
      </c>
      <c r="D6" s="462">
        <v>1566</v>
      </c>
      <c r="E6" s="467">
        <f t="shared" si="0"/>
        <v>-9.4274146905725859E-2</v>
      </c>
      <c r="F6" s="467">
        <f t="shared" si="1"/>
        <v>-0.27966881324747012</v>
      </c>
      <c r="H6" s="462">
        <v>1140</v>
      </c>
      <c r="I6" s="462">
        <v>1206</v>
      </c>
      <c r="J6" s="462">
        <v>1194</v>
      </c>
      <c r="K6" s="467">
        <f t="shared" si="2"/>
        <v>4.736842105263158E-2</v>
      </c>
      <c r="L6" s="467">
        <f t="shared" si="3"/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4">(+Q6-O6)/O6</f>
        <v>-9.4274146905725859E-2</v>
      </c>
      <c r="S6" s="467">
        <f t="shared" ref="S6:S16" si="5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6">(+W6-U6)/U6</f>
        <v>4.736842105263158E-2</v>
      </c>
      <c r="Y6" s="467">
        <f t="shared" ref="Y6:Y16" si="7">(+W6-V6)/V6</f>
        <v>-9.9502487562189053E-3</v>
      </c>
    </row>
    <row r="7" spans="1:25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 t="shared" si="0"/>
        <v>-3.3146964856230032E-2</v>
      </c>
      <c r="F7" s="467">
        <f t="shared" si="1"/>
        <v>4.1476565740356701E-3</v>
      </c>
      <c r="H7" s="462">
        <v>1476</v>
      </c>
      <c r="I7" s="462">
        <v>1675</v>
      </c>
      <c r="J7" s="462">
        <v>1712</v>
      </c>
      <c r="K7" s="467">
        <f t="shared" si="2"/>
        <v>0.15989159891598917</v>
      </c>
      <c r="L7" s="467">
        <f t="shared" si="3"/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4"/>
        <v>-3.3146964856230032E-2</v>
      </c>
      <c r="S7" s="467">
        <f t="shared" si="5"/>
        <v>4.1476565740356701E-3</v>
      </c>
      <c r="U7" s="462">
        <v>1476</v>
      </c>
      <c r="V7" s="462">
        <v>1675</v>
      </c>
      <c r="W7" s="462">
        <v>1712</v>
      </c>
      <c r="X7" s="467">
        <f t="shared" si="6"/>
        <v>0.15989159891598917</v>
      </c>
      <c r="Y7" s="467">
        <f t="shared" si="7"/>
        <v>2.208955223880597E-2</v>
      </c>
    </row>
    <row r="8" spans="1:25" ht="12.75" customHeight="1" x14ac:dyDescent="0.2">
      <c r="A8" s="11" t="s">
        <v>101</v>
      </c>
      <c r="B8" s="11">
        <v>2834</v>
      </c>
      <c r="C8" s="11">
        <v>1892</v>
      </c>
      <c r="D8" s="11">
        <v>2707</v>
      </c>
      <c r="E8" s="600">
        <f t="shared" si="0"/>
        <v>-4.481298517995766E-2</v>
      </c>
      <c r="F8" s="600">
        <f t="shared" si="1"/>
        <v>0.43076109936575052</v>
      </c>
      <c r="G8" s="11"/>
      <c r="H8" s="11">
        <v>1862</v>
      </c>
      <c r="I8" s="11">
        <v>1692</v>
      </c>
      <c r="J8" s="11">
        <v>2009</v>
      </c>
      <c r="K8" s="600">
        <f t="shared" si="2"/>
        <v>7.8947368421052627E-2</v>
      </c>
      <c r="L8" s="600">
        <f t="shared" si="3"/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0">
        <f t="shared" si="4"/>
        <v>-4.481298517995766E-2</v>
      </c>
      <c r="S8" s="600">
        <f t="shared" si="5"/>
        <v>0.43076109936575052</v>
      </c>
      <c r="T8" s="11"/>
      <c r="U8" s="11">
        <v>1862</v>
      </c>
      <c r="V8" s="11">
        <v>1692</v>
      </c>
      <c r="W8" s="11">
        <v>2009</v>
      </c>
      <c r="X8" s="600">
        <f t="shared" si="6"/>
        <v>7.8947368421052627E-2</v>
      </c>
      <c r="Y8" s="600">
        <f t="shared" si="7"/>
        <v>0.18735224586288415</v>
      </c>
    </row>
    <row r="9" spans="1:25" ht="12.75" customHeight="1" x14ac:dyDescent="0.2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-8.7359999999999993E-2</v>
      </c>
      <c r="F9" s="467">
        <f t="shared" si="1"/>
        <v>0.11059190031152648</v>
      </c>
      <c r="H9" s="11">
        <v>2240</v>
      </c>
      <c r="I9" s="11">
        <v>1683</v>
      </c>
      <c r="J9" s="11">
        <v>2171</v>
      </c>
      <c r="K9" s="467">
        <f t="shared" si="2"/>
        <v>-3.080357142857143E-2</v>
      </c>
      <c r="L9" s="467">
        <f t="shared" si="3"/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4"/>
        <v>-8.7359999999999993E-2</v>
      </c>
      <c r="S9" s="467">
        <f t="shared" si="5"/>
        <v>0.11059190031152648</v>
      </c>
      <c r="U9" s="11">
        <v>2240</v>
      </c>
      <c r="V9" s="11">
        <v>1683</v>
      </c>
      <c r="W9" s="11">
        <v>2171</v>
      </c>
      <c r="X9" s="467">
        <f t="shared" si="6"/>
        <v>-3.080357142857143E-2</v>
      </c>
      <c r="Y9" s="467">
        <f t="shared" si="7"/>
        <v>0.28995840760546643</v>
      </c>
    </row>
    <row r="10" spans="1:25" ht="12.75" customHeight="1" x14ac:dyDescent="0.2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0.28543594739405748</v>
      </c>
      <c r="N10" s="462" t="s">
        <v>103</v>
      </c>
      <c r="O10" s="11">
        <v>3009</v>
      </c>
      <c r="P10" s="11">
        <v>2774</v>
      </c>
      <c r="Q10" s="11">
        <v>3701</v>
      </c>
      <c r="R10" s="467">
        <f t="shared" si="4"/>
        <v>0.22997673645729477</v>
      </c>
      <c r="S10" s="467">
        <f t="shared" si="5"/>
        <v>0.3341744772891132</v>
      </c>
      <c r="U10" s="11">
        <v>2341</v>
      </c>
      <c r="V10" s="11">
        <v>2053</v>
      </c>
      <c r="W10" s="11">
        <v>2639</v>
      </c>
      <c r="X10" s="467">
        <f t="shared" si="6"/>
        <v>0.12729602733874412</v>
      </c>
      <c r="Y10" s="467">
        <f t="shared" si="7"/>
        <v>0.28543594739405748</v>
      </c>
    </row>
    <row r="11" spans="1:25" ht="12.75" customHeight="1" x14ac:dyDescent="0.2">
      <c r="A11" s="462" t="s">
        <v>104</v>
      </c>
      <c r="B11" s="11">
        <v>2959</v>
      </c>
      <c r="C11" s="11">
        <v>2876</v>
      </c>
      <c r="D11" s="11">
        <v>3144</v>
      </c>
      <c r="E11" s="467">
        <f t="shared" si="0"/>
        <v>6.2521122000675902E-2</v>
      </c>
      <c r="F11" s="467">
        <f t="shared" si="1"/>
        <v>9.3184979137691235E-2</v>
      </c>
      <c r="H11" s="11">
        <v>2379</v>
      </c>
      <c r="I11" s="11">
        <v>2499</v>
      </c>
      <c r="J11" s="11">
        <v>2574</v>
      </c>
      <c r="K11" s="467">
        <f t="shared" si="2"/>
        <v>8.1967213114754092E-2</v>
      </c>
      <c r="L11" s="467">
        <f t="shared" si="3"/>
        <v>3.0012004801920768E-2</v>
      </c>
      <c r="N11" s="462" t="s">
        <v>104</v>
      </c>
      <c r="O11" s="11">
        <v>2959</v>
      </c>
      <c r="P11" s="11">
        <v>2876</v>
      </c>
      <c r="Q11" s="11">
        <v>3144</v>
      </c>
      <c r="R11" s="467">
        <f t="shared" si="4"/>
        <v>6.2521122000675902E-2</v>
      </c>
      <c r="S11" s="467">
        <f t="shared" si="5"/>
        <v>9.3184979137691235E-2</v>
      </c>
      <c r="U11" s="11">
        <v>2379</v>
      </c>
      <c r="V11" s="11">
        <v>2499</v>
      </c>
      <c r="W11" s="11">
        <v>2574</v>
      </c>
      <c r="X11" s="467">
        <f t="shared" si="6"/>
        <v>8.1967213114754092E-2</v>
      </c>
      <c r="Y11" s="467">
        <f t="shared" si="7"/>
        <v>3.0012004801920768E-2</v>
      </c>
    </row>
    <row r="12" spans="1:25" ht="12.75" customHeight="1" x14ac:dyDescent="0.2">
      <c r="A12" s="462" t="s">
        <v>105</v>
      </c>
      <c r="B12" s="11">
        <v>2840</v>
      </c>
      <c r="C12" s="11">
        <v>3000</v>
      </c>
      <c r="D12" s="11">
        <v>2931</v>
      </c>
      <c r="E12" s="467">
        <f t="shared" si="0"/>
        <v>3.204225352112676E-2</v>
      </c>
      <c r="F12" s="467">
        <f t="shared" si="1"/>
        <v>-2.3E-2</v>
      </c>
      <c r="H12" s="11">
        <v>2334</v>
      </c>
      <c r="I12" s="11">
        <v>2497</v>
      </c>
      <c r="J12" s="11">
        <v>2499</v>
      </c>
      <c r="K12" s="467">
        <f t="shared" si="2"/>
        <v>7.0694087403598976E-2</v>
      </c>
      <c r="L12" s="467">
        <f t="shared" si="3"/>
        <v>8.0096115338406087E-4</v>
      </c>
      <c r="N12" s="462" t="s">
        <v>105</v>
      </c>
      <c r="O12" s="11">
        <v>2840</v>
      </c>
      <c r="P12" s="11">
        <v>3000</v>
      </c>
      <c r="Q12" s="11">
        <v>2931</v>
      </c>
      <c r="R12" s="467">
        <f t="shared" si="4"/>
        <v>3.204225352112676E-2</v>
      </c>
      <c r="S12" s="467">
        <f t="shared" si="5"/>
        <v>-2.3E-2</v>
      </c>
      <c r="U12" s="11">
        <v>2334</v>
      </c>
      <c r="V12" s="11">
        <v>2497</v>
      </c>
      <c r="W12" s="11">
        <v>2499</v>
      </c>
      <c r="X12" s="467">
        <f t="shared" si="6"/>
        <v>7.0694087403598976E-2</v>
      </c>
      <c r="Y12" s="467">
        <f t="shared" si="7"/>
        <v>8.0096115338406087E-4</v>
      </c>
    </row>
    <row r="13" spans="1:25" ht="12.75" customHeight="1" x14ac:dyDescent="0.2">
      <c r="A13" s="462" t="s">
        <v>106</v>
      </c>
      <c r="B13" s="11">
        <v>2689</v>
      </c>
      <c r="C13" s="11">
        <v>2808</v>
      </c>
      <c r="D13" s="11">
        <v>2683</v>
      </c>
      <c r="E13" s="467">
        <f t="shared" si="0"/>
        <v>-2.2313127556712531E-3</v>
      </c>
      <c r="F13" s="467">
        <f t="shared" si="1"/>
        <v>-4.4515669515669515E-2</v>
      </c>
      <c r="H13" s="11">
        <v>1888</v>
      </c>
      <c r="I13" s="11">
        <v>2460</v>
      </c>
      <c r="J13" s="11">
        <v>2309</v>
      </c>
      <c r="K13" s="467">
        <f t="shared" si="2"/>
        <v>0.22298728813559321</v>
      </c>
      <c r="L13" s="467">
        <f t="shared" si="3"/>
        <v>-6.1382113821138208E-2</v>
      </c>
      <c r="N13" s="462" t="s">
        <v>106</v>
      </c>
      <c r="O13" s="11">
        <v>2689</v>
      </c>
      <c r="P13" s="11">
        <v>2808</v>
      </c>
      <c r="Q13" s="11">
        <v>2683</v>
      </c>
      <c r="R13" s="467">
        <f t="shared" si="4"/>
        <v>-2.2313127556712531E-3</v>
      </c>
      <c r="S13" s="467">
        <f t="shared" si="5"/>
        <v>-4.4515669515669515E-2</v>
      </c>
      <c r="U13" s="11">
        <v>1888</v>
      </c>
      <c r="V13" s="11">
        <v>2460</v>
      </c>
      <c r="W13" s="11">
        <v>2309</v>
      </c>
      <c r="X13" s="467">
        <f t="shared" si="6"/>
        <v>0.22298728813559321</v>
      </c>
      <c r="Y13" s="467">
        <f t="shared" si="7"/>
        <v>-6.1382113821138208E-2</v>
      </c>
    </row>
    <row r="14" spans="1:25" ht="12.75" customHeight="1" x14ac:dyDescent="0.2">
      <c r="A14" s="462" t="s">
        <v>107</v>
      </c>
      <c r="B14" s="11">
        <v>2354</v>
      </c>
      <c r="C14" s="11">
        <v>2504</v>
      </c>
      <c r="D14" s="11">
        <v>2377</v>
      </c>
      <c r="E14" s="467">
        <f t="shared" si="0"/>
        <v>9.7706032285471544E-3</v>
      </c>
      <c r="F14" s="467">
        <f t="shared" si="1"/>
        <v>-5.0718849840255591E-2</v>
      </c>
      <c r="H14" s="11">
        <v>1930</v>
      </c>
      <c r="I14" s="11">
        <v>2480</v>
      </c>
      <c r="J14" s="11">
        <v>2220</v>
      </c>
      <c r="K14" s="467">
        <f t="shared" si="2"/>
        <v>0.15025906735751296</v>
      </c>
      <c r="L14" s="467">
        <f t="shared" si="3"/>
        <v>-0.10483870967741936</v>
      </c>
      <c r="N14" s="462" t="s">
        <v>107</v>
      </c>
      <c r="O14" s="11">
        <v>2354</v>
      </c>
      <c r="P14" s="11">
        <v>2504</v>
      </c>
      <c r="Q14" s="11">
        <v>2377</v>
      </c>
      <c r="R14" s="467">
        <f t="shared" si="4"/>
        <v>9.7706032285471544E-3</v>
      </c>
      <c r="S14" s="467">
        <f t="shared" si="5"/>
        <v>-5.0718849840255591E-2</v>
      </c>
      <c r="U14" s="11">
        <v>1930</v>
      </c>
      <c r="V14" s="11">
        <v>2480</v>
      </c>
      <c r="W14" s="11">
        <v>2220</v>
      </c>
      <c r="X14" s="467">
        <f t="shared" si="6"/>
        <v>0.15025906735751296</v>
      </c>
      <c r="Y14" s="467">
        <f t="shared" si="7"/>
        <v>-0.10483870967741936</v>
      </c>
    </row>
    <row r="15" spans="1:25" ht="12.75" customHeight="1" x14ac:dyDescent="0.2">
      <c r="A15" s="462" t="s">
        <v>108</v>
      </c>
      <c r="B15" s="11">
        <v>1563</v>
      </c>
      <c r="C15" s="11">
        <v>1562</v>
      </c>
      <c r="D15" s="11">
        <v>1673</v>
      </c>
      <c r="E15" s="467">
        <f t="shared" si="0"/>
        <v>7.0377479206653867E-2</v>
      </c>
      <c r="F15" s="467">
        <f t="shared" si="1"/>
        <v>7.1062740076824588E-2</v>
      </c>
      <c r="H15" s="11">
        <v>1643</v>
      </c>
      <c r="I15" s="11">
        <v>2049</v>
      </c>
      <c r="J15" s="11">
        <v>2034</v>
      </c>
      <c r="K15" s="467">
        <f t="shared" si="2"/>
        <v>0.23797930614729154</v>
      </c>
      <c r="L15" s="467">
        <f t="shared" si="3"/>
        <v>-7.320644216691069E-3</v>
      </c>
      <c r="N15" s="462" t="s">
        <v>108</v>
      </c>
      <c r="O15" s="11">
        <v>1563</v>
      </c>
      <c r="P15" s="11">
        <v>1562</v>
      </c>
      <c r="Q15" s="11">
        <v>1673</v>
      </c>
      <c r="R15" s="467">
        <f t="shared" si="4"/>
        <v>7.0377479206653867E-2</v>
      </c>
      <c r="S15" s="467">
        <f t="shared" si="5"/>
        <v>7.1062740076824588E-2</v>
      </c>
      <c r="U15" s="11">
        <v>1643</v>
      </c>
      <c r="V15" s="11">
        <v>2049</v>
      </c>
      <c r="W15" s="11">
        <v>2034</v>
      </c>
      <c r="X15" s="467">
        <f t="shared" si="6"/>
        <v>0.23797930614729154</v>
      </c>
      <c r="Y15" s="467">
        <f t="shared" si="7"/>
        <v>-7.320644216691069E-3</v>
      </c>
    </row>
    <row r="16" spans="1:25" ht="12.6" customHeight="1" x14ac:dyDescent="0.2">
      <c r="A16" t="s">
        <v>109</v>
      </c>
      <c r="B16" s="11">
        <v>1139</v>
      </c>
      <c r="C16" s="11">
        <v>1247</v>
      </c>
      <c r="D16" s="11">
        <v>1071</v>
      </c>
      <c r="E16" s="467">
        <f t="shared" si="0"/>
        <v>-5.9701492537313432E-2</v>
      </c>
      <c r="F16" s="467">
        <f t="shared" si="1"/>
        <v>-0.14113873295910184</v>
      </c>
      <c r="G16"/>
      <c r="H16" s="11">
        <v>1539</v>
      </c>
      <c r="I16" s="11">
        <v>1991</v>
      </c>
      <c r="J16" s="11">
        <v>2076</v>
      </c>
      <c r="K16" s="467">
        <f t="shared" si="2"/>
        <v>0.3489278752436647</v>
      </c>
      <c r="L16" s="467">
        <f t="shared" si="3"/>
        <v>4.2692114515318937E-2</v>
      </c>
      <c r="N16" t="s">
        <v>109</v>
      </c>
      <c r="O16" s="11">
        <v>1139</v>
      </c>
      <c r="P16" s="11">
        <v>1247</v>
      </c>
      <c r="Q16" s="11">
        <v>1071</v>
      </c>
      <c r="R16" s="467">
        <f t="shared" si="4"/>
        <v>-5.9701492537313432E-2</v>
      </c>
      <c r="S16" s="467">
        <f t="shared" si="5"/>
        <v>-0.14113873295910184</v>
      </c>
      <c r="T16"/>
      <c r="U16" s="11">
        <v>1539</v>
      </c>
      <c r="V16" s="11">
        <v>1991</v>
      </c>
      <c r="W16" s="11">
        <v>2076</v>
      </c>
      <c r="X16" s="467">
        <f t="shared" si="6"/>
        <v>0.3489278752436647</v>
      </c>
      <c r="Y16" s="467">
        <f t="shared" si="7"/>
        <v>4.2692114515318937E-2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28801</v>
      </c>
      <c r="C18" s="462">
        <f>SUM(C5:C16)</f>
        <v>27779</v>
      </c>
      <c r="D18" s="462">
        <f>SUM(D5:D16)</f>
        <v>28837</v>
      </c>
      <c r="E18" s="467">
        <f>(+D18-B18)/B18</f>
        <v>1.2499565987292107E-3</v>
      </c>
      <c r="F18" s="467">
        <f>(+D18-C18)/C18</f>
        <v>3.8086324201735126E-2</v>
      </c>
      <c r="H18" s="462">
        <f>SUM(H5:H16)</f>
        <v>21849</v>
      </c>
      <c r="I18" s="462">
        <f>SUM(I5:I16)</f>
        <v>23459</v>
      </c>
      <c r="J18" s="462">
        <f>SUM(J5:J16)</f>
        <v>24748</v>
      </c>
      <c r="K18" s="467">
        <f>(+J18-H18)/H18</f>
        <v>0.13268341800540071</v>
      </c>
      <c r="L18" s="467">
        <f>(+J18-I18)/I18</f>
        <v>5.4946928684087133E-2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28837</v>
      </c>
      <c r="R18" s="467">
        <f>(+Q18-O18)/O18</f>
        <v>1.2499565987292107E-3</v>
      </c>
      <c r="S18" s="467">
        <f>(+Q18-P18)/P18</f>
        <v>3.8086324201735126E-2</v>
      </c>
      <c r="U18" s="462">
        <f>SUM(U5:U16)</f>
        <v>21849</v>
      </c>
      <c r="V18" s="462">
        <f>SUM(V5:V16)</f>
        <v>23459</v>
      </c>
      <c r="W18" s="462">
        <f>SUM(W5:W16)</f>
        <v>24748</v>
      </c>
      <c r="X18" s="467">
        <f>(+W18-U18)/U18</f>
        <v>0.13268341800540071</v>
      </c>
      <c r="Y18" s="467">
        <f>(+W18-V18)/V18</f>
        <v>5.4946928684087133E-2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4797</v>
      </c>
      <c r="O22" s="2" t="s">
        <v>3259</v>
      </c>
      <c r="P22" s="2" t="s">
        <v>4040</v>
      </c>
      <c r="Q22" s="2" t="s">
        <v>4793</v>
      </c>
      <c r="R22" s="2" t="s">
        <v>4794</v>
      </c>
      <c r="S22" s="2" t="s">
        <v>4795</v>
      </c>
      <c r="U22" s="2" t="s">
        <v>3260</v>
      </c>
      <c r="V22" s="2" t="s">
        <v>4041</v>
      </c>
      <c r="W22" s="2" t="s">
        <v>4796</v>
      </c>
      <c r="X22" s="2" t="s">
        <v>4794</v>
      </c>
      <c r="Y22" s="2" t="s">
        <v>4797</v>
      </c>
    </row>
    <row r="23" spans="1:25" ht="12.75" customHeight="1" x14ac:dyDescent="0.2">
      <c r="A23" s="466" t="s">
        <v>98</v>
      </c>
      <c r="B23" s="462">
        <v>1667</v>
      </c>
      <c r="C23" s="462">
        <v>1662</v>
      </c>
      <c r="D23" s="462">
        <v>1486</v>
      </c>
      <c r="E23" s="467">
        <f t="shared" ref="E23:E34" si="8">(+D23-B23)/B23</f>
        <v>-0.10857828434313137</v>
      </c>
      <c r="F23" s="467">
        <f t="shared" ref="F23:F34" si="9">(+D23-C23)/C23</f>
        <v>-0.10589651022864019</v>
      </c>
      <c r="H23" s="462">
        <v>1008</v>
      </c>
      <c r="I23" s="462">
        <v>1092</v>
      </c>
      <c r="J23" s="462">
        <v>1189</v>
      </c>
      <c r="K23" s="467">
        <f t="shared" ref="K23:K34" si="10">(+J23-H23)/H23</f>
        <v>0.17956349206349206</v>
      </c>
      <c r="L23" s="467">
        <f t="shared" ref="L23:L34" si="11"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</row>
    <row r="24" spans="1:25" ht="12.75" customHeight="1" x14ac:dyDescent="0.2">
      <c r="A24" s="466" t="s">
        <v>99</v>
      </c>
      <c r="B24" s="462">
        <v>1523</v>
      </c>
      <c r="C24" s="462">
        <v>1887</v>
      </c>
      <c r="D24" s="462">
        <v>1369</v>
      </c>
      <c r="E24" s="467">
        <f t="shared" si="8"/>
        <v>-0.10111621799080761</v>
      </c>
      <c r="F24" s="467">
        <f t="shared" si="9"/>
        <v>-0.27450980392156865</v>
      </c>
      <c r="H24" s="462">
        <v>1039</v>
      </c>
      <c r="I24" s="462">
        <v>1116</v>
      </c>
      <c r="J24" s="462">
        <v>1108</v>
      </c>
      <c r="K24" s="467">
        <f t="shared" si="10"/>
        <v>6.6410009624639083E-2</v>
      </c>
      <c r="L24" s="467">
        <f t="shared" si="11"/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12">(+Q24-O24)/O24</f>
        <v>-0.10111621799080761</v>
      </c>
      <c r="S24" s="467">
        <f t="shared" ref="S24:S34" si="13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14">(+W24-U24)/U24</f>
        <v>6.6410009624639083E-2</v>
      </c>
      <c r="Y24" s="467">
        <f t="shared" ref="Y24:Y34" si="15">(+W24-V24)/V24</f>
        <v>-7.1684587813620072E-3</v>
      </c>
    </row>
    <row r="25" spans="1:25" ht="12.75" customHeight="1" x14ac:dyDescent="0.2">
      <c r="A25" s="466" t="s">
        <v>100</v>
      </c>
      <c r="B25" s="462">
        <v>2279</v>
      </c>
      <c r="C25" s="462">
        <v>2184</v>
      </c>
      <c r="D25" s="462">
        <v>2210</v>
      </c>
      <c r="E25" s="467">
        <f t="shared" si="8"/>
        <v>-3.0276437033786747E-2</v>
      </c>
      <c r="F25" s="467">
        <f t="shared" si="9"/>
        <v>1.1904761904761904E-2</v>
      </c>
      <c r="H25" s="462">
        <v>1402</v>
      </c>
      <c r="I25" s="462">
        <v>1581</v>
      </c>
      <c r="J25" s="462">
        <v>1593</v>
      </c>
      <c r="K25" s="467">
        <f t="shared" si="10"/>
        <v>0.13623395149786019</v>
      </c>
      <c r="L25" s="467">
        <f t="shared" si="11"/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12"/>
        <v>-3.0276437033786747E-2</v>
      </c>
      <c r="S25" s="467">
        <f t="shared" si="13"/>
        <v>1.1904761904761904E-2</v>
      </c>
      <c r="U25" s="462">
        <v>1402</v>
      </c>
      <c r="V25" s="462">
        <v>1581</v>
      </c>
      <c r="W25" s="462">
        <v>1593</v>
      </c>
      <c r="X25" s="467">
        <f t="shared" si="14"/>
        <v>0.13623395149786019</v>
      </c>
      <c r="Y25" s="467">
        <f t="shared" si="15"/>
        <v>7.5901328273244783E-3</v>
      </c>
    </row>
    <row r="26" spans="1:25" ht="12.75" customHeight="1" x14ac:dyDescent="0.2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si="8"/>
        <v>-2.980512036683225E-2</v>
      </c>
      <c r="F26" s="467">
        <f t="shared" si="9"/>
        <v>0.46593533487297922</v>
      </c>
      <c r="H26" s="11">
        <v>1757</v>
      </c>
      <c r="I26" s="11">
        <v>1596</v>
      </c>
      <c r="J26" s="11">
        <v>1840</v>
      </c>
      <c r="K26" s="467">
        <f t="shared" si="10"/>
        <v>4.723961297666477E-2</v>
      </c>
      <c r="L26" s="467">
        <f t="shared" si="11"/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12"/>
        <v>-2.980512036683225E-2</v>
      </c>
      <c r="S26" s="467">
        <f t="shared" si="13"/>
        <v>0.46593533487297922</v>
      </c>
      <c r="U26" s="11">
        <v>1757</v>
      </c>
      <c r="V26" s="11">
        <v>1596</v>
      </c>
      <c r="W26" s="11">
        <v>1840</v>
      </c>
      <c r="X26" s="467">
        <f t="shared" si="14"/>
        <v>4.723961297666477E-2</v>
      </c>
      <c r="Y26" s="467">
        <f t="shared" si="15"/>
        <v>0.15288220551378445</v>
      </c>
    </row>
    <row r="27" spans="1:25" ht="12.75" customHeight="1" x14ac:dyDescent="0.2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8"/>
        <v>-9.4455852156057493E-2</v>
      </c>
      <c r="F27" s="467">
        <f t="shared" si="9"/>
        <v>0.12835820895522387</v>
      </c>
      <c r="H27" s="11">
        <v>2136</v>
      </c>
      <c r="I27" s="11">
        <v>1598</v>
      </c>
      <c r="J27" s="11">
        <v>2029</v>
      </c>
      <c r="K27" s="467">
        <f t="shared" si="10"/>
        <v>-5.0093632958801496E-2</v>
      </c>
      <c r="L27" s="467">
        <f t="shared" si="11"/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12"/>
        <v>-9.4455852156057493E-2</v>
      </c>
      <c r="S27" s="467">
        <f t="shared" si="13"/>
        <v>0.12835820895522387</v>
      </c>
      <c r="U27" s="11">
        <v>2136</v>
      </c>
      <c r="V27" s="11">
        <v>1598</v>
      </c>
      <c r="W27" s="11">
        <v>2029</v>
      </c>
      <c r="X27" s="467">
        <f t="shared" si="14"/>
        <v>-5.0093632958801496E-2</v>
      </c>
      <c r="Y27" s="467">
        <f t="shared" si="15"/>
        <v>0.26971214017521905</v>
      </c>
    </row>
    <row r="28" spans="1:25" ht="12.75" customHeight="1" x14ac:dyDescent="0.2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8"/>
        <v>0.26524720317574885</v>
      </c>
      <c r="F28" s="467">
        <f t="shared" si="9"/>
        <v>0.37436299490395925</v>
      </c>
      <c r="H28" s="11">
        <v>2232</v>
      </c>
      <c r="I28" s="11">
        <v>1927</v>
      </c>
      <c r="J28" s="11">
        <v>2494</v>
      </c>
      <c r="K28" s="467">
        <f t="shared" si="10"/>
        <v>0.11738351254480286</v>
      </c>
      <c r="L28" s="467">
        <f t="shared" si="11"/>
        <v>0.29423975090814736</v>
      </c>
      <c r="N28" s="462" t="s">
        <v>103</v>
      </c>
      <c r="O28" s="11">
        <v>2771</v>
      </c>
      <c r="P28" s="11">
        <v>2551</v>
      </c>
      <c r="Q28" s="11">
        <v>3506</v>
      </c>
      <c r="R28" s="467">
        <f t="shared" si="12"/>
        <v>0.26524720317574885</v>
      </c>
      <c r="S28" s="467">
        <f t="shared" si="13"/>
        <v>0.37436299490395925</v>
      </c>
      <c r="U28" s="11">
        <v>2232</v>
      </c>
      <c r="V28" s="11">
        <v>1927</v>
      </c>
      <c r="W28" s="11">
        <v>2494</v>
      </c>
      <c r="X28" s="467">
        <f t="shared" si="14"/>
        <v>0.11738351254480286</v>
      </c>
      <c r="Y28" s="467">
        <f t="shared" si="15"/>
        <v>0.29423975090814736</v>
      </c>
    </row>
    <row r="29" spans="1:25" ht="12.75" customHeight="1" x14ac:dyDescent="0.2">
      <c r="A29" s="462" t="s">
        <v>104</v>
      </c>
      <c r="B29" s="11">
        <v>2688</v>
      </c>
      <c r="C29" s="11">
        <v>2654</v>
      </c>
      <c r="D29" s="11">
        <v>2942</v>
      </c>
      <c r="E29" s="467">
        <f t="shared" si="8"/>
        <v>9.4494047619047616E-2</v>
      </c>
      <c r="F29" s="467">
        <f t="shared" si="9"/>
        <v>0.10851544837980406</v>
      </c>
      <c r="H29" s="11">
        <v>2263</v>
      </c>
      <c r="I29" s="11">
        <v>2334</v>
      </c>
      <c r="J29" s="11">
        <v>2465</v>
      </c>
      <c r="K29" s="467">
        <f t="shared" si="10"/>
        <v>8.9262041537781708E-2</v>
      </c>
      <c r="L29" s="467">
        <f t="shared" si="11"/>
        <v>5.6126820908311913E-2</v>
      </c>
      <c r="N29" s="462" t="s">
        <v>104</v>
      </c>
      <c r="O29" s="11">
        <v>2688</v>
      </c>
      <c r="P29" s="11">
        <v>2654</v>
      </c>
      <c r="Q29" s="11">
        <v>2942</v>
      </c>
      <c r="R29" s="467">
        <f t="shared" si="12"/>
        <v>9.4494047619047616E-2</v>
      </c>
      <c r="S29" s="467">
        <f t="shared" si="13"/>
        <v>0.10851544837980406</v>
      </c>
      <c r="U29" s="11">
        <v>2263</v>
      </c>
      <c r="V29" s="11">
        <v>2334</v>
      </c>
      <c r="W29" s="11">
        <v>2465</v>
      </c>
      <c r="X29" s="467">
        <f t="shared" si="14"/>
        <v>8.9262041537781708E-2</v>
      </c>
      <c r="Y29" s="467">
        <f t="shared" si="15"/>
        <v>5.6126820908311913E-2</v>
      </c>
    </row>
    <row r="30" spans="1:25" ht="12.75" customHeight="1" x14ac:dyDescent="0.2">
      <c r="A30" s="462" t="s">
        <v>105</v>
      </c>
      <c r="B30" s="11">
        <v>2600</v>
      </c>
      <c r="C30" s="11">
        <v>2755</v>
      </c>
      <c r="D30" s="11">
        <v>2676</v>
      </c>
      <c r="E30" s="467">
        <f t="shared" si="8"/>
        <v>2.923076923076923E-2</v>
      </c>
      <c r="F30" s="467">
        <f t="shared" si="9"/>
        <v>-2.8675136116152449E-2</v>
      </c>
      <c r="H30" s="11">
        <v>2224</v>
      </c>
      <c r="I30" s="11">
        <v>2342</v>
      </c>
      <c r="J30" s="11">
        <v>2390</v>
      </c>
      <c r="K30" s="467">
        <f t="shared" si="10"/>
        <v>7.4640287769784167E-2</v>
      </c>
      <c r="L30" s="467">
        <f t="shared" si="11"/>
        <v>2.0495303159692571E-2</v>
      </c>
      <c r="N30" s="462" t="s">
        <v>105</v>
      </c>
      <c r="O30" s="11">
        <v>2600</v>
      </c>
      <c r="P30" s="11">
        <v>2755</v>
      </c>
      <c r="Q30" s="11">
        <v>2676</v>
      </c>
      <c r="R30" s="467">
        <f t="shared" si="12"/>
        <v>2.923076923076923E-2</v>
      </c>
      <c r="S30" s="467">
        <f t="shared" si="13"/>
        <v>-2.8675136116152449E-2</v>
      </c>
      <c r="U30" s="11">
        <v>2224</v>
      </c>
      <c r="V30" s="11">
        <v>2342</v>
      </c>
      <c r="W30" s="11">
        <v>2390</v>
      </c>
      <c r="X30" s="467">
        <f t="shared" si="14"/>
        <v>7.4640287769784167E-2</v>
      </c>
      <c r="Y30" s="467">
        <f t="shared" si="15"/>
        <v>2.0495303159692571E-2</v>
      </c>
    </row>
    <row r="31" spans="1:25" ht="12.75" customHeight="1" x14ac:dyDescent="0.2">
      <c r="A31" s="462" t="s">
        <v>106</v>
      </c>
      <c r="B31" s="11">
        <v>2356</v>
      </c>
      <c r="C31" s="11">
        <v>2552</v>
      </c>
      <c r="D31" s="11">
        <v>2489</v>
      </c>
      <c r="E31" s="467">
        <f t="shared" si="8"/>
        <v>5.6451612903225805E-2</v>
      </c>
      <c r="F31" s="467">
        <f t="shared" si="9"/>
        <v>-2.4686520376175549E-2</v>
      </c>
      <c r="H31" s="11">
        <v>1785</v>
      </c>
      <c r="I31" s="11">
        <v>2289</v>
      </c>
      <c r="J31" s="11">
        <v>2194</v>
      </c>
      <c r="K31" s="467">
        <f t="shared" si="10"/>
        <v>0.22913165266106442</v>
      </c>
      <c r="L31" s="467">
        <f t="shared" si="11"/>
        <v>-4.1502839667977284E-2</v>
      </c>
      <c r="N31" s="462" t="s">
        <v>106</v>
      </c>
      <c r="O31" s="11">
        <v>2356</v>
      </c>
      <c r="P31" s="11">
        <v>2552</v>
      </c>
      <c r="Q31" s="11">
        <v>2489</v>
      </c>
      <c r="R31" s="467">
        <f t="shared" si="12"/>
        <v>5.6451612903225805E-2</v>
      </c>
      <c r="S31" s="467">
        <f t="shared" si="13"/>
        <v>-2.4686520376175549E-2</v>
      </c>
      <c r="U31" s="11">
        <v>1785</v>
      </c>
      <c r="V31" s="11">
        <v>2289</v>
      </c>
      <c r="W31" s="11">
        <v>2194</v>
      </c>
      <c r="X31" s="467">
        <f t="shared" si="14"/>
        <v>0.22913165266106442</v>
      </c>
      <c r="Y31" s="467">
        <f t="shared" si="15"/>
        <v>-4.1502839667977284E-2</v>
      </c>
    </row>
    <row r="32" spans="1:25" ht="12.75" customHeight="1" x14ac:dyDescent="0.2">
      <c r="A32" s="462" t="s">
        <v>107</v>
      </c>
      <c r="B32" s="11">
        <v>2150</v>
      </c>
      <c r="C32" s="11">
        <v>2318</v>
      </c>
      <c r="D32" s="11">
        <v>2197</v>
      </c>
      <c r="E32" s="467">
        <f t="shared" si="8"/>
        <v>2.1860465116279069E-2</v>
      </c>
      <c r="F32" s="467">
        <f t="shared" si="9"/>
        <v>-5.2200172562553923E-2</v>
      </c>
      <c r="H32" s="11">
        <v>1835</v>
      </c>
      <c r="I32" s="11">
        <v>2313</v>
      </c>
      <c r="J32" s="11">
        <v>2101</v>
      </c>
      <c r="K32" s="467">
        <f t="shared" si="10"/>
        <v>0.1449591280653951</v>
      </c>
      <c r="L32" s="467">
        <f t="shared" si="11"/>
        <v>-9.1655858192823167E-2</v>
      </c>
      <c r="N32" s="462" t="s">
        <v>107</v>
      </c>
      <c r="O32" s="11">
        <v>2150</v>
      </c>
      <c r="P32" s="11">
        <v>2318</v>
      </c>
      <c r="Q32" s="11">
        <v>2197</v>
      </c>
      <c r="R32" s="467">
        <f t="shared" si="12"/>
        <v>2.1860465116279069E-2</v>
      </c>
      <c r="S32" s="467">
        <f t="shared" si="13"/>
        <v>-5.2200172562553923E-2</v>
      </c>
      <c r="U32" s="11">
        <v>1835</v>
      </c>
      <c r="V32" s="11">
        <v>2313</v>
      </c>
      <c r="W32" s="11">
        <v>2101</v>
      </c>
      <c r="X32" s="467">
        <f t="shared" si="14"/>
        <v>0.1449591280653951</v>
      </c>
      <c r="Y32" s="467">
        <f t="shared" si="15"/>
        <v>-9.1655858192823167E-2</v>
      </c>
    </row>
    <row r="33" spans="1:29" ht="12.75" customHeight="1" x14ac:dyDescent="0.2">
      <c r="A33" s="11" t="s">
        <v>108</v>
      </c>
      <c r="B33" s="11">
        <v>1374</v>
      </c>
      <c r="C33" s="11">
        <v>1441</v>
      </c>
      <c r="D33" s="11">
        <v>1566</v>
      </c>
      <c r="E33" s="467">
        <f t="shared" si="8"/>
        <v>0.13973799126637554</v>
      </c>
      <c r="F33" s="467">
        <f t="shared" si="9"/>
        <v>8.6745315752949345E-2</v>
      </c>
      <c r="H33" s="11">
        <v>1553</v>
      </c>
      <c r="I33" s="11">
        <v>1927</v>
      </c>
      <c r="J33" s="11">
        <v>1933</v>
      </c>
      <c r="K33" s="467">
        <f t="shared" si="10"/>
        <v>0.2446877012234385</v>
      </c>
      <c r="L33" s="467">
        <f t="shared" si="11"/>
        <v>3.1136481577581734E-3</v>
      </c>
      <c r="N33" s="11" t="s">
        <v>108</v>
      </c>
      <c r="O33" s="11">
        <v>1374</v>
      </c>
      <c r="P33" s="11">
        <v>1441</v>
      </c>
      <c r="Q33" s="11">
        <v>1566</v>
      </c>
      <c r="R33" s="467">
        <f t="shared" si="12"/>
        <v>0.13973799126637554</v>
      </c>
      <c r="S33" s="467">
        <f t="shared" si="13"/>
        <v>8.6745315752949345E-2</v>
      </c>
      <c r="U33" s="11">
        <v>1553</v>
      </c>
      <c r="V33" s="11">
        <v>1927</v>
      </c>
      <c r="W33" s="11">
        <v>1933</v>
      </c>
      <c r="X33" s="467">
        <f t="shared" si="14"/>
        <v>0.2446877012234385</v>
      </c>
      <c r="Y33" s="467">
        <f t="shared" si="15"/>
        <v>3.1136481577581734E-3</v>
      </c>
    </row>
    <row r="34" spans="1:29" ht="12.75" customHeight="1" x14ac:dyDescent="0.2">
      <c r="A34" t="s">
        <v>109</v>
      </c>
      <c r="B34" s="11">
        <v>1019</v>
      </c>
      <c r="C34" s="11">
        <v>1100</v>
      </c>
      <c r="D34" s="11">
        <v>1003</v>
      </c>
      <c r="E34" s="467">
        <f t="shared" si="8"/>
        <v>-1.5701668302257114E-2</v>
      </c>
      <c r="F34" s="467">
        <f t="shared" si="9"/>
        <v>-8.8181818181818181E-2</v>
      </c>
      <c r="G34"/>
      <c r="H34" s="11">
        <v>1449</v>
      </c>
      <c r="I34" s="11">
        <v>1824</v>
      </c>
      <c r="J34" s="11">
        <v>1963</v>
      </c>
      <c r="K34" s="467">
        <f t="shared" si="10"/>
        <v>0.35472739820565907</v>
      </c>
      <c r="L34" s="467">
        <f t="shared" si="11"/>
        <v>7.6206140350877194E-2</v>
      </c>
      <c r="N34" t="s">
        <v>109</v>
      </c>
      <c r="O34" s="11">
        <v>1019</v>
      </c>
      <c r="P34" s="11">
        <v>1100</v>
      </c>
      <c r="Q34" s="11">
        <v>1003</v>
      </c>
      <c r="R34" s="467">
        <f t="shared" si="12"/>
        <v>-1.5701668302257114E-2</v>
      </c>
      <c r="S34" s="467">
        <f t="shared" si="13"/>
        <v>-8.8181818181818181E-2</v>
      </c>
      <c r="T34"/>
      <c r="U34" s="11">
        <v>1449</v>
      </c>
      <c r="V34" s="11">
        <v>1824</v>
      </c>
      <c r="W34" s="11">
        <v>1963</v>
      </c>
      <c r="X34" s="467">
        <f t="shared" si="14"/>
        <v>0.35472739820565907</v>
      </c>
      <c r="Y34" s="467">
        <f t="shared" si="15"/>
        <v>7.6206140350877194E-2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25966</v>
      </c>
      <c r="C36" s="462">
        <f>SUM(C23:C34)</f>
        <v>25181</v>
      </c>
      <c r="D36" s="462">
        <f>SUM(D23:D34)</f>
        <v>26629</v>
      </c>
      <c r="E36" s="467">
        <f>(+D36-B36)/B36</f>
        <v>2.5533389817453594E-2</v>
      </c>
      <c r="F36" s="467">
        <f>(+D36-C36)/C36</f>
        <v>5.7503673404551051E-2</v>
      </c>
      <c r="H36" s="462">
        <f>SUM(H23:H34)</f>
        <v>20683</v>
      </c>
      <c r="I36" s="462">
        <f>SUM(I23:I34)</f>
        <v>21939</v>
      </c>
      <c r="J36" s="462">
        <f>SUM(J23:J34)</f>
        <v>23299</v>
      </c>
      <c r="K36" s="467">
        <f>(+J36-H36)/H36</f>
        <v>0.1264806846202195</v>
      </c>
      <c r="L36" s="467">
        <f>(+J36-I36)/I36</f>
        <v>6.1990063357491229E-2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26629</v>
      </c>
      <c r="R36" s="467">
        <f>(+Q36-O36)/O36</f>
        <v>2.5533389817453594E-2</v>
      </c>
      <c r="S36" s="467">
        <f>(+Q36-P36)/P36</f>
        <v>5.7503673404551051E-2</v>
      </c>
      <c r="U36" s="462">
        <f>SUM(U23:U34)</f>
        <v>20683</v>
      </c>
      <c r="V36" s="462">
        <f>SUM(V23:V34)</f>
        <v>21939</v>
      </c>
      <c r="W36" s="462">
        <f>SUM(W23:W34)</f>
        <v>23299</v>
      </c>
      <c r="X36" s="467">
        <f>(+W36-U36)/U36</f>
        <v>0.1264806846202195</v>
      </c>
      <c r="Y36" s="467">
        <f>(+W36-V36)/V36</f>
        <v>6.1990063357491229E-2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44572</v>
      </c>
      <c r="G40" s="465" t="s">
        <v>3</v>
      </c>
      <c r="N40" s="461">
        <f ca="1">TODAY()</f>
        <v>44572</v>
      </c>
      <c r="T40" s="465" t="s">
        <v>3</v>
      </c>
      <c r="Z40" s="609" t="s">
        <v>5551</v>
      </c>
      <c r="AA40" s="610"/>
      <c r="AB40" s="610"/>
      <c r="AC40" s="610"/>
    </row>
    <row r="41" spans="1:29" ht="12.75" customHeight="1" x14ac:dyDescent="0.2">
      <c r="Z41" s="622" t="s">
        <v>5547</v>
      </c>
      <c r="AA41" s="623">
        <v>2020</v>
      </c>
      <c r="AB41" s="623">
        <v>2021</v>
      </c>
      <c r="AC41" s="624" t="s">
        <v>5548</v>
      </c>
    </row>
    <row r="42" spans="1:29" ht="12.75" customHeight="1" x14ac:dyDescent="0.2">
      <c r="B42" s="2" t="s">
        <v>3259</v>
      </c>
      <c r="C42" s="2" t="s">
        <v>4040</v>
      </c>
      <c r="D42" s="2" t="s">
        <v>4793</v>
      </c>
      <c r="E42" s="2" t="s">
        <v>4794</v>
      </c>
      <c r="F42" s="2" t="s">
        <v>4795</v>
      </c>
      <c r="H42" s="2" t="s">
        <v>3260</v>
      </c>
      <c r="I42" s="2" t="s">
        <v>4041</v>
      </c>
      <c r="J42" s="2" t="s">
        <v>4796</v>
      </c>
      <c r="K42" s="2" t="s">
        <v>4794</v>
      </c>
      <c r="L42" s="2" t="s">
        <v>4797</v>
      </c>
      <c r="O42" s="2" t="s">
        <v>3259</v>
      </c>
      <c r="P42" s="2" t="s">
        <v>4040</v>
      </c>
      <c r="Q42" s="2" t="s">
        <v>4793</v>
      </c>
      <c r="R42" s="2" t="s">
        <v>4794</v>
      </c>
      <c r="S42" s="2" t="s">
        <v>4795</v>
      </c>
      <c r="U42" s="2" t="s">
        <v>3260</v>
      </c>
      <c r="V42" s="2" t="s">
        <v>4041</v>
      </c>
      <c r="W42" s="2" t="s">
        <v>4796</v>
      </c>
      <c r="X42" s="2" t="s">
        <v>4794</v>
      </c>
      <c r="Y42" s="2" t="s">
        <v>4797</v>
      </c>
      <c r="Z42" s="611" t="s">
        <v>10</v>
      </c>
      <c r="AA42" s="11">
        <f>I54</f>
        <v>1067</v>
      </c>
      <c r="AB42" s="11">
        <f>J54</f>
        <v>1178</v>
      </c>
      <c r="AC42" s="612">
        <f>(AB42-AA42)/AA42</f>
        <v>0.10402999062792877</v>
      </c>
    </row>
    <row r="43" spans="1:29" ht="12.75" customHeight="1" x14ac:dyDescent="0.2">
      <c r="A43" s="462" t="s">
        <v>98</v>
      </c>
      <c r="B43" s="462">
        <v>981</v>
      </c>
      <c r="C43" s="462">
        <v>941</v>
      </c>
      <c r="D43" s="462">
        <v>947</v>
      </c>
      <c r="E43" s="467">
        <f t="shared" ref="E43:E54" si="16">(+D43-B43)/B43</f>
        <v>-3.4658511722731905E-2</v>
      </c>
      <c r="F43" s="467">
        <f t="shared" ref="F43:F54" si="17">(+D43-C43)/C43</f>
        <v>6.376195536663124E-3</v>
      </c>
      <c r="H43" s="462">
        <v>622</v>
      </c>
      <c r="I43" s="462">
        <v>630</v>
      </c>
      <c r="J43" s="462">
        <v>708</v>
      </c>
      <c r="K43" s="467">
        <f t="shared" ref="K43:K54" si="18">(+J43-H43)/H43</f>
        <v>0.13826366559485531</v>
      </c>
      <c r="L43" s="467">
        <f t="shared" ref="L43:L54" si="19"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  <c r="Z43" s="625" t="s">
        <v>16</v>
      </c>
      <c r="AA43" s="11">
        <f>I73</f>
        <v>476</v>
      </c>
      <c r="AB43" s="11">
        <f>J73</f>
        <v>510</v>
      </c>
      <c r="AC43" s="612">
        <f t="shared" ref="AC43:AC46" si="20">(AB43-AA43)/AA43</f>
        <v>7.1428571428571425E-2</v>
      </c>
    </row>
    <row r="44" spans="1:29" ht="12.75" customHeight="1" x14ac:dyDescent="0.2">
      <c r="A44" s="462" t="s">
        <v>99</v>
      </c>
      <c r="B44" s="462">
        <v>886</v>
      </c>
      <c r="C44" s="462">
        <v>1082</v>
      </c>
      <c r="D44" s="462">
        <v>812</v>
      </c>
      <c r="E44" s="467">
        <f t="shared" si="16"/>
        <v>-8.35214446952596E-2</v>
      </c>
      <c r="F44" s="467">
        <f t="shared" si="17"/>
        <v>-0.24953789279112754</v>
      </c>
      <c r="H44" s="462">
        <v>625</v>
      </c>
      <c r="I44" s="462">
        <v>641</v>
      </c>
      <c r="J44" s="462">
        <v>700</v>
      </c>
      <c r="K44" s="467">
        <f t="shared" si="18"/>
        <v>0.12</v>
      </c>
      <c r="L44" s="467">
        <f t="shared" si="19"/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21">(+Q44-O44)/O44</f>
        <v>-8.35214446952596E-2</v>
      </c>
      <c r="S44" s="467">
        <f t="shared" ref="S44:S54" si="22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23">(+W44-U44)/U44</f>
        <v>0.12</v>
      </c>
      <c r="Y44" s="467">
        <f t="shared" ref="Y44:Y54" si="24">(+W44-V44)/V44</f>
        <v>9.2043681747269887E-2</v>
      </c>
      <c r="Z44" s="611" t="s">
        <v>15</v>
      </c>
      <c r="AA44" s="11">
        <f>I111</f>
        <v>173</v>
      </c>
      <c r="AB44" s="11">
        <f>J111</f>
        <v>160</v>
      </c>
      <c r="AC44" s="612">
        <f t="shared" si="20"/>
        <v>-7.5144508670520235E-2</v>
      </c>
    </row>
    <row r="45" spans="1:29" ht="12.75" customHeight="1" thickBot="1" x14ac:dyDescent="0.25">
      <c r="A45" s="462" t="s">
        <v>100</v>
      </c>
      <c r="B45" s="462">
        <v>1262</v>
      </c>
      <c r="C45" s="462">
        <v>1182</v>
      </c>
      <c r="D45" s="462">
        <v>1307</v>
      </c>
      <c r="E45" s="467">
        <f t="shared" si="16"/>
        <v>3.5657686212361331E-2</v>
      </c>
      <c r="F45" s="467">
        <f t="shared" si="17"/>
        <v>0.10575296108291032</v>
      </c>
      <c r="H45" s="462">
        <v>820</v>
      </c>
      <c r="I45" s="462">
        <v>900</v>
      </c>
      <c r="J45" s="462">
        <v>959</v>
      </c>
      <c r="K45" s="467">
        <f t="shared" si="18"/>
        <v>0.16951219512195123</v>
      </c>
      <c r="L45" s="467">
        <f t="shared" si="19"/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21"/>
        <v>3.5657686212361331E-2</v>
      </c>
      <c r="S45" s="467">
        <f t="shared" si="22"/>
        <v>0.10575296108291032</v>
      </c>
      <c r="U45" s="462">
        <v>820</v>
      </c>
      <c r="V45" s="462">
        <v>900</v>
      </c>
      <c r="W45" s="462">
        <v>959</v>
      </c>
      <c r="X45" s="467">
        <f t="shared" si="23"/>
        <v>0.16951219512195123</v>
      </c>
      <c r="Y45" s="467">
        <f t="shared" si="24"/>
        <v>6.5555555555555561E-2</v>
      </c>
      <c r="Z45" s="626" t="s">
        <v>11</v>
      </c>
      <c r="AA45" s="261">
        <f>I92</f>
        <v>108</v>
      </c>
      <c r="AB45" s="261">
        <f>J92</f>
        <v>115</v>
      </c>
      <c r="AC45" s="612">
        <f t="shared" si="20"/>
        <v>6.4814814814814811E-2</v>
      </c>
    </row>
    <row r="46" spans="1:29" ht="12.75" customHeight="1" x14ac:dyDescent="0.2">
      <c r="A46" s="462" t="s">
        <v>101</v>
      </c>
      <c r="B46" s="11">
        <v>1430</v>
      </c>
      <c r="C46" s="11">
        <v>924</v>
      </c>
      <c r="D46" s="11">
        <v>1464</v>
      </c>
      <c r="E46" s="467">
        <f t="shared" si="16"/>
        <v>2.3776223776223775E-2</v>
      </c>
      <c r="F46" s="467">
        <f t="shared" si="17"/>
        <v>0.58441558441558439</v>
      </c>
      <c r="H46" s="11">
        <v>1001</v>
      </c>
      <c r="I46" s="11">
        <v>882</v>
      </c>
      <c r="J46" s="11">
        <v>1067</v>
      </c>
      <c r="K46" s="467">
        <f t="shared" si="18"/>
        <v>6.5934065934065936E-2</v>
      </c>
      <c r="L46" s="467">
        <f t="shared" si="19"/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21"/>
        <v>2.3776223776223775E-2</v>
      </c>
      <c r="S46" s="467">
        <f t="shared" si="22"/>
        <v>0.58441558441558439</v>
      </c>
      <c r="U46" s="11">
        <v>1001</v>
      </c>
      <c r="V46" s="11">
        <v>882</v>
      </c>
      <c r="W46" s="11">
        <v>1067</v>
      </c>
      <c r="X46" s="467">
        <f t="shared" si="23"/>
        <v>6.5934065934065936E-2</v>
      </c>
      <c r="Y46" s="467">
        <f t="shared" si="24"/>
        <v>0.20975056689342403</v>
      </c>
      <c r="Z46" s="611" t="s">
        <v>5549</v>
      </c>
      <c r="AA46" s="615">
        <f>SUM(AA42:AA45)</f>
        <v>1824</v>
      </c>
      <c r="AB46" s="615">
        <f>SUM(AB42:AB45)</f>
        <v>1963</v>
      </c>
      <c r="AC46" s="612">
        <f t="shared" si="20"/>
        <v>7.6206140350877194E-2</v>
      </c>
    </row>
    <row r="47" spans="1:29" ht="12.75" customHeight="1" x14ac:dyDescent="0.2">
      <c r="A47" s="462" t="s">
        <v>102</v>
      </c>
      <c r="B47" s="11">
        <v>1564</v>
      </c>
      <c r="C47" s="11">
        <v>1288</v>
      </c>
      <c r="D47" s="11">
        <v>1586</v>
      </c>
      <c r="E47" s="467">
        <f t="shared" si="16"/>
        <v>1.4066496163682864E-2</v>
      </c>
      <c r="F47" s="467">
        <f t="shared" si="17"/>
        <v>0.23136645962732919</v>
      </c>
      <c r="H47" s="11">
        <v>1194</v>
      </c>
      <c r="I47" s="11">
        <v>826</v>
      </c>
      <c r="J47" s="11">
        <v>1214</v>
      </c>
      <c r="K47" s="467">
        <f t="shared" si="18"/>
        <v>1.675041876046901E-2</v>
      </c>
      <c r="L47" s="467">
        <f t="shared" si="19"/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21"/>
        <v>1.4066496163682864E-2</v>
      </c>
      <c r="S47" s="467">
        <f t="shared" si="22"/>
        <v>0.23136645962732919</v>
      </c>
      <c r="U47" s="11">
        <v>1194</v>
      </c>
      <c r="V47" s="11">
        <v>826</v>
      </c>
      <c r="W47" s="11">
        <v>1214</v>
      </c>
      <c r="X47" s="467">
        <f t="shared" si="23"/>
        <v>1.675041876046901E-2</v>
      </c>
      <c r="Y47" s="467">
        <f t="shared" si="24"/>
        <v>0.46973365617433416</v>
      </c>
      <c r="Z47" s="627"/>
      <c r="AA47" s="628"/>
      <c r="AB47" s="628"/>
      <c r="AC47" s="628"/>
    </row>
    <row r="48" spans="1:29" ht="12.75" customHeight="1" x14ac:dyDescent="0.2">
      <c r="A48" s="462" t="s">
        <v>103</v>
      </c>
      <c r="B48" s="11">
        <v>1504</v>
      </c>
      <c r="C48" s="11">
        <v>1370</v>
      </c>
      <c r="D48" s="11">
        <v>2192</v>
      </c>
      <c r="E48" s="467">
        <f t="shared" si="16"/>
        <v>0.45744680851063829</v>
      </c>
      <c r="F48" s="467">
        <f t="shared" si="17"/>
        <v>0.6</v>
      </c>
      <c r="H48" s="11">
        <v>1155</v>
      </c>
      <c r="I48" s="11">
        <v>1033</v>
      </c>
      <c r="J48" s="11">
        <v>1375</v>
      </c>
      <c r="K48" s="467">
        <f t="shared" si="18"/>
        <v>0.19047619047619047</v>
      </c>
      <c r="L48" s="467">
        <f t="shared" si="19"/>
        <v>0.33107454017424975</v>
      </c>
      <c r="N48" s="462" t="s">
        <v>103</v>
      </c>
      <c r="O48" s="11">
        <v>1504</v>
      </c>
      <c r="P48" s="11">
        <v>1370</v>
      </c>
      <c r="Q48" s="11">
        <v>2192</v>
      </c>
      <c r="R48" s="467">
        <f t="shared" si="21"/>
        <v>0.45744680851063829</v>
      </c>
      <c r="S48" s="467">
        <f t="shared" si="22"/>
        <v>0.6</v>
      </c>
      <c r="U48" s="11">
        <v>1155</v>
      </c>
      <c r="V48" s="11">
        <v>1033</v>
      </c>
      <c r="W48" s="11">
        <v>1375</v>
      </c>
      <c r="X48" s="467">
        <f t="shared" si="23"/>
        <v>0.19047619047619047</v>
      </c>
      <c r="Y48" s="467">
        <f t="shared" si="24"/>
        <v>0.33107454017424975</v>
      </c>
      <c r="Z48" s="611" t="s">
        <v>12</v>
      </c>
      <c r="AA48" s="11">
        <f>I130</f>
        <v>247</v>
      </c>
      <c r="AB48" s="11">
        <f>J130</f>
        <v>309</v>
      </c>
      <c r="AC48" s="612">
        <f t="shared" ref="AC48:AC51" si="25">(AB48-AA48)/AA48</f>
        <v>0.25101214574898784</v>
      </c>
    </row>
    <row r="49" spans="1:29" ht="12.75" customHeight="1" x14ac:dyDescent="0.2">
      <c r="A49" s="11" t="s">
        <v>104</v>
      </c>
      <c r="B49" s="11">
        <v>1445</v>
      </c>
      <c r="C49" s="11">
        <v>1498</v>
      </c>
      <c r="D49" s="11">
        <v>1773</v>
      </c>
      <c r="E49" s="600">
        <f t="shared" si="16"/>
        <v>0.22698961937716264</v>
      </c>
      <c r="F49" s="600">
        <f t="shared" si="17"/>
        <v>0.18357810413885181</v>
      </c>
      <c r="G49" s="11"/>
      <c r="H49" s="11">
        <v>1214</v>
      </c>
      <c r="I49" s="11">
        <v>1229</v>
      </c>
      <c r="J49" s="11">
        <v>1405</v>
      </c>
      <c r="K49" s="600">
        <f t="shared" si="18"/>
        <v>0.15733113673805602</v>
      </c>
      <c r="L49" s="600">
        <f t="shared" si="19"/>
        <v>0.14320585842148087</v>
      </c>
      <c r="N49" s="11" t="s">
        <v>104</v>
      </c>
      <c r="O49" s="11">
        <v>1445</v>
      </c>
      <c r="P49" s="11">
        <v>1498</v>
      </c>
      <c r="Q49" s="11">
        <v>1773</v>
      </c>
      <c r="R49" s="600">
        <f t="shared" si="21"/>
        <v>0.22698961937716264</v>
      </c>
      <c r="S49" s="600">
        <f t="shared" si="22"/>
        <v>0.18357810413885181</v>
      </c>
      <c r="T49" s="11"/>
      <c r="U49" s="11">
        <v>1214</v>
      </c>
      <c r="V49" s="11">
        <v>1229</v>
      </c>
      <c r="W49" s="11">
        <v>1405</v>
      </c>
      <c r="X49" s="600">
        <f t="shared" si="23"/>
        <v>0.15733113673805602</v>
      </c>
      <c r="Y49" s="600">
        <f t="shared" si="24"/>
        <v>0.14320585842148087</v>
      </c>
      <c r="Z49" s="625" t="s">
        <v>8</v>
      </c>
      <c r="AA49" s="11">
        <f>I149</f>
        <v>214</v>
      </c>
      <c r="AB49" s="11">
        <f>J149</f>
        <v>222</v>
      </c>
      <c r="AC49" s="612">
        <f t="shared" si="25"/>
        <v>3.7383177570093455E-2</v>
      </c>
    </row>
    <row r="50" spans="1:29" ht="12.75" customHeight="1" thickBot="1" x14ac:dyDescent="0.25">
      <c r="A50" s="462" t="s">
        <v>105</v>
      </c>
      <c r="B50" s="11">
        <v>1447</v>
      </c>
      <c r="C50" s="11">
        <v>1620</v>
      </c>
      <c r="D50" s="11">
        <v>1572</v>
      </c>
      <c r="E50" s="467">
        <f t="shared" si="16"/>
        <v>8.6385625431928126E-2</v>
      </c>
      <c r="F50" s="467">
        <f t="shared" si="17"/>
        <v>-2.9629629629629631E-2</v>
      </c>
      <c r="H50" s="11">
        <v>1146</v>
      </c>
      <c r="I50" s="11">
        <v>1191</v>
      </c>
      <c r="J50" s="11">
        <v>1333</v>
      </c>
      <c r="K50" s="467">
        <f t="shared" si="18"/>
        <v>0.1631762652705061</v>
      </c>
      <c r="L50" s="467">
        <f t="shared" si="19"/>
        <v>0.11922753988245172</v>
      </c>
      <c r="N50" s="462" t="s">
        <v>105</v>
      </c>
      <c r="O50" s="11">
        <v>1447</v>
      </c>
      <c r="P50" s="11">
        <v>1620</v>
      </c>
      <c r="Q50" s="11">
        <v>1572</v>
      </c>
      <c r="R50" s="467">
        <f t="shared" si="21"/>
        <v>8.6385625431928126E-2</v>
      </c>
      <c r="S50" s="467">
        <f t="shared" si="22"/>
        <v>-2.9629629629629631E-2</v>
      </c>
      <c r="U50" s="11">
        <v>1146</v>
      </c>
      <c r="V50" s="11">
        <v>1191</v>
      </c>
      <c r="W50" s="11">
        <v>1333</v>
      </c>
      <c r="X50" s="467">
        <f t="shared" si="23"/>
        <v>0.1631762652705061</v>
      </c>
      <c r="Y50" s="467">
        <f t="shared" si="24"/>
        <v>0.11922753988245172</v>
      </c>
      <c r="Z50" s="617" t="s">
        <v>14</v>
      </c>
      <c r="AA50" s="261">
        <f>I170</f>
        <v>158</v>
      </c>
      <c r="AB50" s="261">
        <f>J170</f>
        <v>165</v>
      </c>
      <c r="AC50" s="612">
        <f t="shared" si="25"/>
        <v>4.4303797468354431E-2</v>
      </c>
    </row>
    <row r="51" spans="1:29" ht="12.75" customHeight="1" x14ac:dyDescent="0.2">
      <c r="A51" s="462" t="s">
        <v>106</v>
      </c>
      <c r="B51" s="11">
        <v>1346</v>
      </c>
      <c r="C51" s="11">
        <v>1524</v>
      </c>
      <c r="D51" s="11">
        <v>1466</v>
      </c>
      <c r="E51" s="467">
        <f t="shared" si="16"/>
        <v>8.9153046062407135E-2</v>
      </c>
      <c r="F51" s="467">
        <f t="shared" si="17"/>
        <v>-3.805774278215223E-2</v>
      </c>
      <c r="H51" s="11">
        <v>937</v>
      </c>
      <c r="I51" s="11">
        <v>1283</v>
      </c>
      <c r="J51" s="11">
        <v>1219</v>
      </c>
      <c r="K51" s="467">
        <f t="shared" si="18"/>
        <v>0.30096051227321235</v>
      </c>
      <c r="L51" s="467">
        <f t="shared" si="19"/>
        <v>-4.9883086515978177E-2</v>
      </c>
      <c r="N51" s="462" t="s">
        <v>106</v>
      </c>
      <c r="O51" s="11">
        <v>1346</v>
      </c>
      <c r="P51" s="11">
        <v>1524</v>
      </c>
      <c r="Q51" s="11">
        <v>1466</v>
      </c>
      <c r="R51" s="467">
        <f t="shared" si="21"/>
        <v>8.9153046062407135E-2</v>
      </c>
      <c r="S51" s="467">
        <f t="shared" si="22"/>
        <v>-3.805774278215223E-2</v>
      </c>
      <c r="U51" s="11">
        <v>937</v>
      </c>
      <c r="V51" s="11">
        <v>1283</v>
      </c>
      <c r="W51" s="11">
        <v>1219</v>
      </c>
      <c r="X51" s="467">
        <f t="shared" si="23"/>
        <v>0.30096051227321235</v>
      </c>
      <c r="Y51" s="467">
        <f t="shared" si="24"/>
        <v>-4.9883086515978177E-2</v>
      </c>
      <c r="Z51" s="625" t="s">
        <v>5550</v>
      </c>
      <c r="AA51" s="629">
        <f>SUM(AA48:AA50)+AA46</f>
        <v>2443</v>
      </c>
      <c r="AB51" s="629">
        <f>SUM(AB48:AB50)+AB46</f>
        <v>2659</v>
      </c>
      <c r="AC51" s="612">
        <f t="shared" si="25"/>
        <v>8.8415882112157188E-2</v>
      </c>
    </row>
    <row r="52" spans="1:29" ht="12.75" customHeight="1" x14ac:dyDescent="0.2">
      <c r="A52" s="462" t="s">
        <v>107</v>
      </c>
      <c r="B52" s="11">
        <v>1301</v>
      </c>
      <c r="C52" s="11">
        <v>1383</v>
      </c>
      <c r="D52" s="11">
        <v>1354</v>
      </c>
      <c r="E52" s="467">
        <f t="shared" si="16"/>
        <v>4.073789392774789E-2</v>
      </c>
      <c r="F52" s="467">
        <f t="shared" si="17"/>
        <v>-2.0968908170643528E-2</v>
      </c>
      <c r="H52" s="11">
        <v>995</v>
      </c>
      <c r="I52" s="11">
        <v>1278</v>
      </c>
      <c r="J52" s="11">
        <v>1198</v>
      </c>
      <c r="K52" s="467">
        <f t="shared" si="18"/>
        <v>0.20402010050251257</v>
      </c>
      <c r="L52" s="467">
        <f t="shared" si="19"/>
        <v>-6.2597809076682318E-2</v>
      </c>
      <c r="N52" s="462" t="s">
        <v>107</v>
      </c>
      <c r="O52" s="11">
        <v>1301</v>
      </c>
      <c r="P52" s="11">
        <v>1383</v>
      </c>
      <c r="Q52" s="11">
        <v>1354</v>
      </c>
      <c r="R52" s="467">
        <f t="shared" si="21"/>
        <v>4.073789392774789E-2</v>
      </c>
      <c r="S52" s="467">
        <f t="shared" si="22"/>
        <v>-2.0968908170643528E-2</v>
      </c>
      <c r="U52" s="11">
        <v>995</v>
      </c>
      <c r="V52" s="11">
        <v>1278</v>
      </c>
      <c r="W52" s="11">
        <v>1198</v>
      </c>
      <c r="X52" s="467">
        <f t="shared" si="23"/>
        <v>0.20402010050251257</v>
      </c>
      <c r="Y52" s="467">
        <f t="shared" si="24"/>
        <v>-6.2597809076682318E-2</v>
      </c>
      <c r="Z52" s="618"/>
      <c r="AA52" s="619"/>
      <c r="AB52" s="619"/>
      <c r="AC52" s="619"/>
    </row>
    <row r="53" spans="1:29" ht="12.75" customHeight="1" thickBot="1" x14ac:dyDescent="0.25">
      <c r="A53" s="462" t="s">
        <v>108</v>
      </c>
      <c r="B53" s="11">
        <v>810</v>
      </c>
      <c r="C53" s="11">
        <v>896</v>
      </c>
      <c r="D53" s="11">
        <v>1044</v>
      </c>
      <c r="E53" s="467">
        <f t="shared" si="16"/>
        <v>0.28888888888888886</v>
      </c>
      <c r="F53" s="467">
        <f t="shared" si="17"/>
        <v>0.16517857142857142</v>
      </c>
      <c r="H53" s="11">
        <v>883</v>
      </c>
      <c r="I53" s="11">
        <v>1059</v>
      </c>
      <c r="J53" s="11">
        <v>1087</v>
      </c>
      <c r="K53" s="467">
        <f t="shared" si="18"/>
        <v>0.23103057757644394</v>
      </c>
      <c r="L53" s="467">
        <f t="shared" si="19"/>
        <v>2.644003777148253E-2</v>
      </c>
      <c r="N53" s="462" t="s">
        <v>108</v>
      </c>
      <c r="O53" s="11">
        <v>810</v>
      </c>
      <c r="P53" s="11">
        <v>896</v>
      </c>
      <c r="Q53" s="11">
        <v>1044</v>
      </c>
      <c r="R53" s="467">
        <f t="shared" si="21"/>
        <v>0.28888888888888886</v>
      </c>
      <c r="S53" s="467">
        <f t="shared" si="22"/>
        <v>0.16517857142857142</v>
      </c>
      <c r="U53" s="11">
        <v>883</v>
      </c>
      <c r="V53" s="11">
        <v>1059</v>
      </c>
      <c r="W53" s="11">
        <v>1087</v>
      </c>
      <c r="X53" s="467">
        <f t="shared" si="23"/>
        <v>0.23103057757644394</v>
      </c>
      <c r="Y53" s="467">
        <f t="shared" si="24"/>
        <v>2.644003777148253E-2</v>
      </c>
      <c r="Z53" s="609" t="s">
        <v>5552</v>
      </c>
      <c r="AA53" s="620"/>
      <c r="AB53" s="620"/>
      <c r="AC53" s="620"/>
    </row>
    <row r="54" spans="1:29" ht="12.75" customHeight="1" thickBot="1" x14ac:dyDescent="0.25">
      <c r="A54" t="s">
        <v>109</v>
      </c>
      <c r="B54" s="11">
        <v>625</v>
      </c>
      <c r="C54" s="11">
        <v>692</v>
      </c>
      <c r="D54" s="11">
        <v>660</v>
      </c>
      <c r="E54" s="467">
        <f t="shared" si="16"/>
        <v>5.6000000000000001E-2</v>
      </c>
      <c r="F54" s="467">
        <f t="shared" si="17"/>
        <v>-4.6242774566473986E-2</v>
      </c>
      <c r="G54"/>
      <c r="H54" s="11">
        <v>809</v>
      </c>
      <c r="I54" s="11">
        <v>1067</v>
      </c>
      <c r="J54" s="11">
        <v>1178</v>
      </c>
      <c r="K54" s="451">
        <f t="shared" si="18"/>
        <v>0.45611866501854142</v>
      </c>
      <c r="L54" s="451">
        <f t="shared" si="19"/>
        <v>0.10402999062792877</v>
      </c>
      <c r="N54" t="s">
        <v>109</v>
      </c>
      <c r="O54" s="11">
        <v>625</v>
      </c>
      <c r="P54" s="11">
        <v>692</v>
      </c>
      <c r="Q54" s="11">
        <v>660</v>
      </c>
      <c r="R54" s="467">
        <f t="shared" si="21"/>
        <v>5.6000000000000001E-2</v>
      </c>
      <c r="S54" s="467">
        <f t="shared" si="22"/>
        <v>-4.6242774566473986E-2</v>
      </c>
      <c r="T54"/>
      <c r="U54" s="11">
        <v>809</v>
      </c>
      <c r="V54" s="11">
        <v>1067</v>
      </c>
      <c r="W54" s="11">
        <v>1178</v>
      </c>
      <c r="X54" s="451">
        <f t="shared" si="23"/>
        <v>0.45611866501854142</v>
      </c>
      <c r="Y54" s="451">
        <f t="shared" si="24"/>
        <v>0.10402999062792877</v>
      </c>
      <c r="Z54" s="630" t="s">
        <v>5547</v>
      </c>
      <c r="AA54" s="623">
        <v>2020</v>
      </c>
      <c r="AB54" s="623">
        <v>2021</v>
      </c>
      <c r="AC54" s="624" t="s">
        <v>5548</v>
      </c>
    </row>
    <row r="55" spans="1:29" ht="12.75" customHeight="1" x14ac:dyDescent="0.2">
      <c r="Z55" s="621" t="s">
        <v>10</v>
      </c>
      <c r="AA55" s="11">
        <f>C54</f>
        <v>692</v>
      </c>
      <c r="AB55" s="11">
        <f>D54</f>
        <v>660</v>
      </c>
      <c r="AC55" s="612">
        <f t="shared" ref="AC55:AC59" si="26">(AB55-AA55)/AA55</f>
        <v>-4.6242774566473986E-2</v>
      </c>
    </row>
    <row r="56" spans="1:29" ht="12.75" customHeight="1" x14ac:dyDescent="0.2">
      <c r="A56" s="462" t="s">
        <v>110</v>
      </c>
      <c r="B56" s="462">
        <f>SUM(B43:B54)</f>
        <v>14601</v>
      </c>
      <c r="C56" s="462">
        <f>SUM(C43:C54)</f>
        <v>14400</v>
      </c>
      <c r="D56" s="462">
        <f>SUM(D43:D54)</f>
        <v>16177</v>
      </c>
      <c r="E56" s="467">
        <f>(+D56-B56)/B56</f>
        <v>0.10793781247859735</v>
      </c>
      <c r="F56" s="467">
        <f>(+D56-C56)/C56</f>
        <v>0.12340277777777778</v>
      </c>
      <c r="H56" s="462">
        <f>SUM(H43:H54)</f>
        <v>11401</v>
      </c>
      <c r="I56" s="462">
        <f>SUM(I43:I54)</f>
        <v>12019</v>
      </c>
      <c r="J56" s="462">
        <f>SUM(J43:J54)</f>
        <v>13443</v>
      </c>
      <c r="K56" s="467">
        <f>(+J56-H56)/H56</f>
        <v>0.17910709586878343</v>
      </c>
      <c r="L56" s="467">
        <f>(+J56-I56)/I56</f>
        <v>0.11847907479823612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16177</v>
      </c>
      <c r="R56" s="467">
        <f>(+Q56-O56)/O56</f>
        <v>0.10793781247859735</v>
      </c>
      <c r="S56" s="467">
        <f>(+Q56-P56)/P56</f>
        <v>0.12340277777777778</v>
      </c>
      <c r="U56" s="462">
        <f>SUM(U43:U54)</f>
        <v>11401</v>
      </c>
      <c r="V56" s="462">
        <f>SUM(V43:V54)</f>
        <v>12019</v>
      </c>
      <c r="W56" s="462">
        <f>SUM(W43:W54)</f>
        <v>13443</v>
      </c>
      <c r="X56" s="467">
        <f>(+W56-U56)/U56</f>
        <v>0.17910709586878343</v>
      </c>
      <c r="Y56" s="467">
        <f>(+W56-V56)/V56</f>
        <v>0.11847907479823612</v>
      </c>
      <c r="Z56" s="625" t="s">
        <v>16</v>
      </c>
      <c r="AA56" s="11">
        <f>C73</f>
        <v>234</v>
      </c>
      <c r="AB56" s="11">
        <f>D73</f>
        <v>202</v>
      </c>
      <c r="AC56" s="612">
        <f t="shared" si="26"/>
        <v>-0.13675213675213677</v>
      </c>
    </row>
    <row r="57" spans="1:29" ht="12.75" customHeight="1" x14ac:dyDescent="0.2">
      <c r="Z57" s="611" t="s">
        <v>15</v>
      </c>
      <c r="AA57" s="11">
        <f>C111</f>
        <v>111</v>
      </c>
      <c r="AB57" s="11">
        <f>D111</f>
        <v>83</v>
      </c>
      <c r="AC57" s="612">
        <f t="shared" si="26"/>
        <v>-0.25225225225225223</v>
      </c>
    </row>
    <row r="58" spans="1:29" ht="12.75" customHeight="1" thickBot="1" x14ac:dyDescent="0.25">
      <c r="G58" s="465" t="s">
        <v>112</v>
      </c>
      <c r="T58" s="465" t="s">
        <v>112</v>
      </c>
      <c r="Z58" s="626" t="s">
        <v>11</v>
      </c>
      <c r="AA58" s="261">
        <f>C92</f>
        <v>63</v>
      </c>
      <c r="AB58" s="261">
        <f>D92</f>
        <v>58</v>
      </c>
      <c r="AC58" s="612">
        <f t="shared" si="26"/>
        <v>-7.9365079365079361E-2</v>
      </c>
    </row>
    <row r="59" spans="1:29" ht="12.75" customHeight="1" x14ac:dyDescent="0.2">
      <c r="G59" s="465" t="s">
        <v>3</v>
      </c>
      <c r="T59" s="465" t="s">
        <v>3</v>
      </c>
      <c r="Z59" s="611" t="s">
        <v>5549</v>
      </c>
      <c r="AA59" s="615">
        <f>SUM(AA55:AA58)</f>
        <v>1100</v>
      </c>
      <c r="AB59" s="615">
        <f>SUM(AB55:AB58)</f>
        <v>1003</v>
      </c>
      <c r="AC59" s="612">
        <f t="shared" si="26"/>
        <v>-8.8181818181818181E-2</v>
      </c>
    </row>
    <row r="60" spans="1:29" ht="12.75" customHeight="1" x14ac:dyDescent="0.2">
      <c r="G60" s="465"/>
      <c r="T60" s="465"/>
      <c r="Z60" s="627"/>
      <c r="AA60" s="628"/>
      <c r="AB60" s="628"/>
      <c r="AC60" s="628"/>
    </row>
    <row r="61" spans="1:29" ht="12.75" customHeight="1" x14ac:dyDescent="0.2">
      <c r="B61" s="2" t="s">
        <v>3259</v>
      </c>
      <c r="C61" s="2" t="s">
        <v>4040</v>
      </c>
      <c r="D61" s="2" t="s">
        <v>4793</v>
      </c>
      <c r="E61" s="2" t="s">
        <v>4794</v>
      </c>
      <c r="F61" s="2" t="s">
        <v>4795</v>
      </c>
      <c r="H61" s="2" t="s">
        <v>3260</v>
      </c>
      <c r="I61" s="2" t="s">
        <v>4041</v>
      </c>
      <c r="J61" s="2" t="s">
        <v>4796</v>
      </c>
      <c r="K61" s="2" t="s">
        <v>4794</v>
      </c>
      <c r="L61" s="2" t="s">
        <v>4797</v>
      </c>
      <c r="O61" s="2" t="s">
        <v>3259</v>
      </c>
      <c r="P61" s="2" t="s">
        <v>4040</v>
      </c>
      <c r="Q61" s="2" t="s">
        <v>4793</v>
      </c>
      <c r="R61" s="2" t="s">
        <v>4794</v>
      </c>
      <c r="S61" s="2" t="s">
        <v>4795</v>
      </c>
      <c r="U61" s="2" t="s">
        <v>3260</v>
      </c>
      <c r="V61" s="2" t="s">
        <v>4041</v>
      </c>
      <c r="W61" s="2" t="s">
        <v>4796</v>
      </c>
      <c r="X61" s="2" t="s">
        <v>4794</v>
      </c>
      <c r="Y61" s="2" t="s">
        <v>4797</v>
      </c>
      <c r="Z61" s="611" t="s">
        <v>12</v>
      </c>
      <c r="AA61" s="11">
        <f>C130</f>
        <v>183</v>
      </c>
      <c r="AB61" s="11">
        <f>D130</f>
        <v>146</v>
      </c>
      <c r="AC61" s="612">
        <f t="shared" ref="AC61:AC63" si="27">(AB61-AA61)/AA61</f>
        <v>-0.20218579234972678</v>
      </c>
    </row>
    <row r="62" spans="1:29" ht="12.75" customHeight="1" x14ac:dyDescent="0.2">
      <c r="A62" s="462" t="s">
        <v>98</v>
      </c>
      <c r="B62" s="462">
        <v>441</v>
      </c>
      <c r="C62" s="462">
        <v>472</v>
      </c>
      <c r="D62" s="462">
        <v>306</v>
      </c>
      <c r="E62" s="467">
        <f t="shared" ref="E62:E73" si="28">(+D62-B62)/B62</f>
        <v>-0.30612244897959184</v>
      </c>
      <c r="F62" s="467">
        <f t="shared" ref="F62:F73" si="29">(+D62-C62)/C62</f>
        <v>-0.35169491525423729</v>
      </c>
      <c r="H62" s="462">
        <v>262</v>
      </c>
      <c r="I62" s="462">
        <v>293</v>
      </c>
      <c r="J62" s="462">
        <v>301</v>
      </c>
      <c r="K62" s="467">
        <f t="shared" ref="K62:K73" si="30">(+J62-H62)/H62</f>
        <v>0.14885496183206107</v>
      </c>
      <c r="L62" s="467">
        <f t="shared" ref="L62:L73" si="31"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  <c r="Z62" s="625" t="s">
        <v>8</v>
      </c>
      <c r="AA62" s="11">
        <f>C149</f>
        <v>122</v>
      </c>
      <c r="AB62" s="11">
        <f>D149</f>
        <v>100</v>
      </c>
      <c r="AC62" s="612">
        <f t="shared" si="27"/>
        <v>-0.18032786885245902</v>
      </c>
    </row>
    <row r="63" spans="1:29" ht="12.75" customHeight="1" thickBot="1" x14ac:dyDescent="0.25">
      <c r="A63" s="462" t="s">
        <v>99</v>
      </c>
      <c r="B63" s="462">
        <v>407</v>
      </c>
      <c r="C63" s="462">
        <v>508</v>
      </c>
      <c r="D63" s="462">
        <v>353</v>
      </c>
      <c r="E63" s="467">
        <f t="shared" si="28"/>
        <v>-0.13267813267813267</v>
      </c>
      <c r="F63" s="467">
        <f t="shared" si="29"/>
        <v>-0.30511811023622049</v>
      </c>
      <c r="H63" s="462">
        <v>281</v>
      </c>
      <c r="I63" s="462">
        <v>304</v>
      </c>
      <c r="J63" s="462">
        <v>245</v>
      </c>
      <c r="K63" s="467">
        <f t="shared" si="30"/>
        <v>-0.12811387900355872</v>
      </c>
      <c r="L63" s="467">
        <f t="shared" si="31"/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32">(+Q63-O63)/O63</f>
        <v>-0.13267813267813267</v>
      </c>
      <c r="S63" s="467">
        <f t="shared" ref="S63:S73" si="33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34">(+W63-U63)/U63</f>
        <v>-0.12811387900355872</v>
      </c>
      <c r="Y63" s="467">
        <f t="shared" ref="Y63:Y73" si="35">(+W63-V63)/V63</f>
        <v>-0.19407894736842105</v>
      </c>
      <c r="Z63" s="617" t="s">
        <v>14</v>
      </c>
      <c r="AA63" s="261">
        <f>C170</f>
        <v>90</v>
      </c>
      <c r="AB63" s="261">
        <f>D170</f>
        <v>84</v>
      </c>
      <c r="AC63" s="612">
        <f t="shared" si="27"/>
        <v>-6.6666666666666666E-2</v>
      </c>
    </row>
    <row r="64" spans="1:29" ht="12.75" customHeight="1" x14ac:dyDescent="0.2">
      <c r="A64" s="462" t="s">
        <v>100</v>
      </c>
      <c r="B64" s="462">
        <v>663</v>
      </c>
      <c r="C64" s="462">
        <v>630</v>
      </c>
      <c r="D64" s="462">
        <v>567</v>
      </c>
      <c r="E64" s="467">
        <f t="shared" si="28"/>
        <v>-0.14479638009049775</v>
      </c>
      <c r="F64" s="467">
        <f t="shared" si="29"/>
        <v>-0.1</v>
      </c>
      <c r="H64" s="462">
        <v>357</v>
      </c>
      <c r="I64" s="462">
        <v>451</v>
      </c>
      <c r="J64" s="462">
        <v>386</v>
      </c>
      <c r="K64" s="467">
        <f t="shared" si="30"/>
        <v>8.1232492997198882E-2</v>
      </c>
      <c r="L64" s="467">
        <f t="shared" si="31"/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32"/>
        <v>-0.14479638009049775</v>
      </c>
      <c r="S64" s="467">
        <f t="shared" si="33"/>
        <v>-0.1</v>
      </c>
      <c r="U64" s="462">
        <v>357</v>
      </c>
      <c r="V64" s="462">
        <v>451</v>
      </c>
      <c r="W64" s="462">
        <v>386</v>
      </c>
      <c r="X64" s="467">
        <f t="shared" si="34"/>
        <v>8.1232492997198882E-2</v>
      </c>
      <c r="Y64" s="467">
        <f t="shared" si="35"/>
        <v>-0.14412416851441243</v>
      </c>
      <c r="Z64" s="625" t="s">
        <v>5550</v>
      </c>
      <c r="AA64" s="629">
        <f>SUM(AA61:AA63)+AA59</f>
        <v>1495</v>
      </c>
      <c r="AB64" s="629">
        <f>SUM(AB61:AB63)+AB59</f>
        <v>1333</v>
      </c>
      <c r="AC64" s="612">
        <f>(AB64-AA64)/AA64</f>
        <v>-0.10836120401337793</v>
      </c>
    </row>
    <row r="65" spans="1:25" ht="12.75" customHeight="1" x14ac:dyDescent="0.2">
      <c r="A65" s="462" t="s">
        <v>101</v>
      </c>
      <c r="B65" s="11">
        <v>772</v>
      </c>
      <c r="C65" s="11">
        <v>525</v>
      </c>
      <c r="D65" s="11">
        <v>702</v>
      </c>
      <c r="E65" s="467">
        <f t="shared" si="28"/>
        <v>-9.0673575129533682E-2</v>
      </c>
      <c r="F65" s="467">
        <f t="shared" si="29"/>
        <v>0.33714285714285713</v>
      </c>
      <c r="H65" s="11">
        <v>505</v>
      </c>
      <c r="I65" s="11">
        <v>467</v>
      </c>
      <c r="J65" s="11">
        <v>487</v>
      </c>
      <c r="K65" s="467">
        <f t="shared" si="30"/>
        <v>-3.5643564356435641E-2</v>
      </c>
      <c r="L65" s="467">
        <f t="shared" si="31"/>
        <v>4.2826552462526764E-2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32"/>
        <v>-9.0673575129533682E-2</v>
      </c>
      <c r="S65" s="467">
        <f t="shared" si="33"/>
        <v>0.33714285714285713</v>
      </c>
      <c r="U65" s="11">
        <v>505</v>
      </c>
      <c r="V65" s="11">
        <v>467</v>
      </c>
      <c r="W65" s="11">
        <v>487</v>
      </c>
      <c r="X65" s="467">
        <f t="shared" si="34"/>
        <v>-3.5643564356435641E-2</v>
      </c>
      <c r="Y65" s="467">
        <f t="shared" si="35"/>
        <v>4.2826552462526764E-2</v>
      </c>
    </row>
    <row r="66" spans="1:25" ht="12.75" customHeight="1" x14ac:dyDescent="0.2">
      <c r="A66" s="462" t="s">
        <v>102</v>
      </c>
      <c r="B66" s="11">
        <v>880</v>
      </c>
      <c r="C66" s="11">
        <v>692</v>
      </c>
      <c r="D66" s="11">
        <v>652</v>
      </c>
      <c r="E66" s="467">
        <f t="shared" si="28"/>
        <v>-0.25909090909090909</v>
      </c>
      <c r="F66" s="467">
        <f t="shared" si="29"/>
        <v>-5.7803468208092484E-2</v>
      </c>
      <c r="H66" s="11">
        <v>589</v>
      </c>
      <c r="I66" s="11">
        <v>494</v>
      </c>
      <c r="J66" s="11">
        <v>539</v>
      </c>
      <c r="K66" s="467">
        <f t="shared" si="30"/>
        <v>-8.4889643463497449E-2</v>
      </c>
      <c r="L66" s="467">
        <f t="shared" si="31"/>
        <v>9.1093117408906882E-2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32"/>
        <v>-0.25909090909090909</v>
      </c>
      <c r="S66" s="467">
        <f t="shared" si="33"/>
        <v>-5.7803468208092484E-2</v>
      </c>
      <c r="U66" s="11">
        <v>589</v>
      </c>
      <c r="V66" s="11">
        <v>494</v>
      </c>
      <c r="W66" s="11">
        <v>539</v>
      </c>
      <c r="X66" s="467">
        <f t="shared" si="34"/>
        <v>-8.4889643463497449E-2</v>
      </c>
      <c r="Y66" s="467">
        <f t="shared" si="35"/>
        <v>9.1093117408906882E-2</v>
      </c>
    </row>
    <row r="67" spans="1:25" ht="12.75" customHeight="1" x14ac:dyDescent="0.2">
      <c r="A67" s="462" t="s">
        <v>103</v>
      </c>
      <c r="B67" s="11">
        <v>795</v>
      </c>
      <c r="C67" s="11">
        <v>764</v>
      </c>
      <c r="D67" s="11">
        <v>853</v>
      </c>
      <c r="E67" s="467">
        <f t="shared" si="28"/>
        <v>7.2955974842767293E-2</v>
      </c>
      <c r="F67" s="467">
        <f t="shared" si="29"/>
        <v>0.11649214659685864</v>
      </c>
      <c r="H67" s="11">
        <v>702</v>
      </c>
      <c r="I67" s="11">
        <v>570</v>
      </c>
      <c r="J67" s="11">
        <v>706</v>
      </c>
      <c r="K67" s="467">
        <f t="shared" si="30"/>
        <v>5.6980056980056983E-3</v>
      </c>
      <c r="L67" s="467">
        <f t="shared" si="31"/>
        <v>0.23859649122807017</v>
      </c>
      <c r="N67" s="462" t="s">
        <v>103</v>
      </c>
      <c r="O67" s="11">
        <v>795</v>
      </c>
      <c r="P67" s="11">
        <v>764</v>
      </c>
      <c r="Q67" s="11">
        <v>853</v>
      </c>
      <c r="R67" s="467">
        <f t="shared" si="32"/>
        <v>7.2955974842767293E-2</v>
      </c>
      <c r="S67" s="467">
        <f t="shared" si="33"/>
        <v>0.11649214659685864</v>
      </c>
      <c r="U67" s="11">
        <v>702</v>
      </c>
      <c r="V67" s="11">
        <v>570</v>
      </c>
      <c r="W67" s="11">
        <v>706</v>
      </c>
      <c r="X67" s="467">
        <f t="shared" si="34"/>
        <v>5.6980056980056983E-3</v>
      </c>
      <c r="Y67" s="467">
        <f t="shared" si="35"/>
        <v>0.23859649122807017</v>
      </c>
    </row>
    <row r="68" spans="1:25" ht="12.75" customHeight="1" x14ac:dyDescent="0.2">
      <c r="A68" s="462" t="s">
        <v>104</v>
      </c>
      <c r="B68" s="11">
        <v>788</v>
      </c>
      <c r="C68" s="11">
        <v>727</v>
      </c>
      <c r="D68" s="11">
        <v>773</v>
      </c>
      <c r="E68" s="467">
        <f t="shared" si="28"/>
        <v>-1.9035532994923859E-2</v>
      </c>
      <c r="F68" s="467">
        <f t="shared" si="29"/>
        <v>6.3273727647867956E-2</v>
      </c>
      <c r="H68" s="11">
        <v>669</v>
      </c>
      <c r="I68" s="11">
        <v>704</v>
      </c>
      <c r="J68" s="11">
        <v>663</v>
      </c>
      <c r="K68" s="467">
        <f t="shared" si="30"/>
        <v>-8.9686098654708519E-3</v>
      </c>
      <c r="L68" s="467">
        <f t="shared" si="31"/>
        <v>-5.823863636363636E-2</v>
      </c>
      <c r="N68" s="462" t="s">
        <v>104</v>
      </c>
      <c r="O68" s="11">
        <v>788</v>
      </c>
      <c r="P68" s="11">
        <v>727</v>
      </c>
      <c r="Q68" s="11">
        <v>773</v>
      </c>
      <c r="R68" s="467">
        <f t="shared" si="32"/>
        <v>-1.9035532994923859E-2</v>
      </c>
      <c r="S68" s="467">
        <f t="shared" si="33"/>
        <v>6.3273727647867956E-2</v>
      </c>
      <c r="U68" s="11">
        <v>669</v>
      </c>
      <c r="V68" s="11">
        <v>704</v>
      </c>
      <c r="W68" s="11">
        <v>663</v>
      </c>
      <c r="X68" s="467">
        <f t="shared" si="34"/>
        <v>-8.9686098654708519E-3</v>
      </c>
      <c r="Y68" s="467">
        <f t="shared" si="35"/>
        <v>-5.823863636363636E-2</v>
      </c>
    </row>
    <row r="69" spans="1:25" ht="12.75" customHeight="1" x14ac:dyDescent="0.2">
      <c r="A69" s="462" t="s">
        <v>105</v>
      </c>
      <c r="B69" s="11">
        <v>758</v>
      </c>
      <c r="C69" s="11">
        <v>703</v>
      </c>
      <c r="D69" s="11">
        <v>709</v>
      </c>
      <c r="E69" s="467">
        <f t="shared" si="28"/>
        <v>-6.464379947229551E-2</v>
      </c>
      <c r="F69" s="467">
        <f t="shared" si="29"/>
        <v>8.5348506401137988E-3</v>
      </c>
      <c r="H69" s="11">
        <v>676</v>
      </c>
      <c r="I69" s="11">
        <v>727</v>
      </c>
      <c r="J69" s="11">
        <v>682</v>
      </c>
      <c r="K69" s="467">
        <f t="shared" si="30"/>
        <v>8.8757396449704144E-3</v>
      </c>
      <c r="L69" s="467">
        <f t="shared" si="31"/>
        <v>-6.1898211829436035E-2</v>
      </c>
      <c r="N69" s="462" t="s">
        <v>105</v>
      </c>
      <c r="O69" s="11">
        <v>758</v>
      </c>
      <c r="P69" s="11">
        <v>703</v>
      </c>
      <c r="Q69" s="11">
        <v>709</v>
      </c>
      <c r="R69" s="467">
        <f t="shared" si="32"/>
        <v>-6.464379947229551E-2</v>
      </c>
      <c r="S69" s="467">
        <f t="shared" si="33"/>
        <v>8.5348506401137988E-3</v>
      </c>
      <c r="U69" s="11">
        <v>676</v>
      </c>
      <c r="V69" s="11">
        <v>727</v>
      </c>
      <c r="W69" s="11">
        <v>682</v>
      </c>
      <c r="X69" s="467">
        <f t="shared" si="34"/>
        <v>8.8757396449704144E-3</v>
      </c>
      <c r="Y69" s="467">
        <f t="shared" si="35"/>
        <v>-6.1898211829436035E-2</v>
      </c>
    </row>
    <row r="70" spans="1:25" ht="12.75" customHeight="1" x14ac:dyDescent="0.2">
      <c r="A70" s="462" t="s">
        <v>106</v>
      </c>
      <c r="B70" s="11">
        <v>631</v>
      </c>
      <c r="C70" s="11">
        <v>664</v>
      </c>
      <c r="D70" s="11">
        <v>619</v>
      </c>
      <c r="E70" s="467">
        <f t="shared" si="28"/>
        <v>-1.9017432646592711E-2</v>
      </c>
      <c r="F70" s="467">
        <f t="shared" si="29"/>
        <v>-6.7771084337349394E-2</v>
      </c>
      <c r="H70" s="11">
        <v>528</v>
      </c>
      <c r="I70" s="11">
        <v>623</v>
      </c>
      <c r="J70" s="11">
        <v>624</v>
      </c>
      <c r="K70" s="467">
        <f t="shared" si="30"/>
        <v>0.18181818181818182</v>
      </c>
      <c r="L70" s="467">
        <f t="shared" si="31"/>
        <v>1.6051364365971107E-3</v>
      </c>
      <c r="N70" s="462" t="s">
        <v>106</v>
      </c>
      <c r="O70" s="11">
        <v>631</v>
      </c>
      <c r="P70" s="11">
        <v>664</v>
      </c>
      <c r="Q70" s="11">
        <v>619</v>
      </c>
      <c r="R70" s="467">
        <f t="shared" si="32"/>
        <v>-1.9017432646592711E-2</v>
      </c>
      <c r="S70" s="467">
        <f t="shared" si="33"/>
        <v>-6.7771084337349394E-2</v>
      </c>
      <c r="U70" s="11">
        <v>528</v>
      </c>
      <c r="V70" s="11">
        <v>623</v>
      </c>
      <c r="W70" s="11">
        <v>624</v>
      </c>
      <c r="X70" s="467">
        <f t="shared" si="34"/>
        <v>0.18181818181818182</v>
      </c>
      <c r="Y70" s="467">
        <f t="shared" si="35"/>
        <v>1.6051364365971107E-3</v>
      </c>
    </row>
    <row r="71" spans="1:25" ht="12.75" customHeight="1" x14ac:dyDescent="0.2">
      <c r="A71" s="462" t="s">
        <v>107</v>
      </c>
      <c r="B71" s="11">
        <v>562</v>
      </c>
      <c r="C71" s="11">
        <v>607</v>
      </c>
      <c r="D71" s="11">
        <v>559</v>
      </c>
      <c r="E71" s="467">
        <f t="shared" si="28"/>
        <v>-5.3380782918149468E-3</v>
      </c>
      <c r="F71" s="467">
        <f t="shared" si="29"/>
        <v>-7.907742998352553E-2</v>
      </c>
      <c r="H71" s="11">
        <v>521</v>
      </c>
      <c r="I71" s="11">
        <v>642</v>
      </c>
      <c r="J71" s="11">
        <v>557</v>
      </c>
      <c r="K71" s="467">
        <f t="shared" si="30"/>
        <v>6.9097888675623803E-2</v>
      </c>
      <c r="L71" s="467">
        <f t="shared" si="31"/>
        <v>-0.13239875389408098</v>
      </c>
      <c r="N71" s="462" t="s">
        <v>107</v>
      </c>
      <c r="O71" s="11">
        <v>562</v>
      </c>
      <c r="P71" s="11">
        <v>607</v>
      </c>
      <c r="Q71" s="11">
        <v>559</v>
      </c>
      <c r="R71" s="467">
        <f t="shared" si="32"/>
        <v>-5.3380782918149468E-3</v>
      </c>
      <c r="S71" s="467">
        <f t="shared" si="33"/>
        <v>-7.907742998352553E-2</v>
      </c>
      <c r="U71" s="11">
        <v>521</v>
      </c>
      <c r="V71" s="11">
        <v>642</v>
      </c>
      <c r="W71" s="11">
        <v>557</v>
      </c>
      <c r="X71" s="467">
        <f t="shared" si="34"/>
        <v>6.9097888675623803E-2</v>
      </c>
      <c r="Y71" s="467">
        <f t="shared" si="35"/>
        <v>-0.13239875389408098</v>
      </c>
    </row>
    <row r="72" spans="1:25" ht="12.75" customHeight="1" x14ac:dyDescent="0.2">
      <c r="A72" s="462" t="s">
        <v>108</v>
      </c>
      <c r="B72" s="11">
        <v>339</v>
      </c>
      <c r="C72" s="11">
        <v>342</v>
      </c>
      <c r="D72" s="11">
        <v>331</v>
      </c>
      <c r="E72" s="467">
        <f t="shared" si="28"/>
        <v>-2.359882005899705E-2</v>
      </c>
      <c r="F72" s="467">
        <f t="shared" si="29"/>
        <v>-3.2163742690058478E-2</v>
      </c>
      <c r="H72" s="11">
        <v>455</v>
      </c>
      <c r="I72" s="11">
        <v>547</v>
      </c>
      <c r="J72" s="11">
        <v>529</v>
      </c>
      <c r="K72" s="467">
        <f t="shared" si="30"/>
        <v>0.16263736263736264</v>
      </c>
      <c r="L72" s="467">
        <f t="shared" si="31"/>
        <v>-3.2906764168190127E-2</v>
      </c>
      <c r="N72" s="462" t="s">
        <v>108</v>
      </c>
      <c r="O72" s="11">
        <v>339</v>
      </c>
      <c r="P72" s="11">
        <v>342</v>
      </c>
      <c r="Q72" s="11">
        <v>331</v>
      </c>
      <c r="R72" s="467">
        <f t="shared" si="32"/>
        <v>-2.359882005899705E-2</v>
      </c>
      <c r="S72" s="467">
        <f t="shared" si="33"/>
        <v>-3.2163742690058478E-2</v>
      </c>
      <c r="U72" s="11">
        <v>455</v>
      </c>
      <c r="V72" s="11">
        <v>547</v>
      </c>
      <c r="W72" s="11">
        <v>529</v>
      </c>
      <c r="X72" s="467">
        <f t="shared" si="34"/>
        <v>0.16263736263736264</v>
      </c>
      <c r="Y72" s="467">
        <f t="shared" si="35"/>
        <v>-3.2906764168190127E-2</v>
      </c>
    </row>
    <row r="73" spans="1:25" ht="12.75" customHeight="1" x14ac:dyDescent="0.2">
      <c r="A73" t="s">
        <v>109</v>
      </c>
      <c r="B73" s="11">
        <v>227</v>
      </c>
      <c r="C73" s="11">
        <v>234</v>
      </c>
      <c r="D73" s="11">
        <v>202</v>
      </c>
      <c r="E73" s="451">
        <f t="shared" si="28"/>
        <v>-0.11013215859030837</v>
      </c>
      <c r="F73" s="467">
        <f t="shared" si="29"/>
        <v>-0.13675213675213677</v>
      </c>
      <c r="G73"/>
      <c r="H73" s="11">
        <v>385</v>
      </c>
      <c r="I73" s="11">
        <v>476</v>
      </c>
      <c r="J73" s="11">
        <v>510</v>
      </c>
      <c r="K73" s="451">
        <f t="shared" si="30"/>
        <v>0.32467532467532467</v>
      </c>
      <c r="L73" s="451">
        <f t="shared" si="31"/>
        <v>7.1428571428571425E-2</v>
      </c>
      <c r="N73" t="s">
        <v>109</v>
      </c>
      <c r="O73" s="11">
        <v>227</v>
      </c>
      <c r="P73" s="11">
        <v>234</v>
      </c>
      <c r="Q73" s="11">
        <v>202</v>
      </c>
      <c r="R73" s="451">
        <f t="shared" si="32"/>
        <v>-0.11013215859030837</v>
      </c>
      <c r="S73" s="467">
        <f t="shared" si="33"/>
        <v>-0.13675213675213677</v>
      </c>
      <c r="T73"/>
      <c r="U73" s="11">
        <v>385</v>
      </c>
      <c r="V73" s="11">
        <v>476</v>
      </c>
      <c r="W73" s="11">
        <v>510</v>
      </c>
      <c r="X73" s="451">
        <f t="shared" si="34"/>
        <v>0.32467532467532467</v>
      </c>
      <c r="Y73" s="451">
        <f t="shared" si="35"/>
        <v>7.1428571428571425E-2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7263</v>
      </c>
      <c r="C75" s="462">
        <f>SUM(C62:C73)</f>
        <v>6868</v>
      </c>
      <c r="D75" s="462">
        <f>SUM(D62:D73)</f>
        <v>6626</v>
      </c>
      <c r="E75" s="467">
        <f>(+D75-B75)/B75</f>
        <v>-8.7704805176924139E-2</v>
      </c>
      <c r="F75" s="467">
        <f>(+D75-C75)/C75</f>
        <v>-3.5235876528829355E-2</v>
      </c>
      <c r="H75" s="462">
        <f>SUM(H62:H73)</f>
        <v>5930</v>
      </c>
      <c r="I75" s="462">
        <f>SUM(I62:I73)</f>
        <v>6298</v>
      </c>
      <c r="J75" s="462">
        <f>SUM(J62:J73)</f>
        <v>6229</v>
      </c>
      <c r="K75" s="467">
        <f>(+J75-H75)/H75</f>
        <v>5.0421585160202363E-2</v>
      </c>
      <c r="L75" s="467">
        <f>(+J75-I75)/I75</f>
        <v>-1.0955859002858051E-2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6626</v>
      </c>
      <c r="R75" s="467">
        <f>(+Q75-O75)/O75</f>
        <v>-8.7704805176924139E-2</v>
      </c>
      <c r="S75" s="467">
        <f>(+Q75-P75)/P75</f>
        <v>-3.5235876528829355E-2</v>
      </c>
      <c r="U75" s="462">
        <f>SUM(U62:U73)</f>
        <v>5930</v>
      </c>
      <c r="V75" s="462">
        <f>SUM(V62:V73)</f>
        <v>6298</v>
      </c>
      <c r="W75" s="462">
        <f>SUM(W62:W73)</f>
        <v>6229</v>
      </c>
      <c r="X75" s="467">
        <f>(+W75-U75)/U75</f>
        <v>5.0421585160202363E-2</v>
      </c>
      <c r="Y75" s="467">
        <f>(+W75-V75)/V75</f>
        <v>-1.0955859002858051E-2</v>
      </c>
    </row>
    <row r="76" spans="1:25" ht="12.75" customHeight="1" x14ac:dyDescent="0.2"/>
    <row r="77" spans="1:25" ht="12.75" customHeight="1" x14ac:dyDescent="0.2">
      <c r="A77" s="461">
        <f ca="1">TODAY()</f>
        <v>44572</v>
      </c>
      <c r="G77" s="465" t="s">
        <v>113</v>
      </c>
      <c r="N77" s="461">
        <f ca="1">TODAY()</f>
        <v>44572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3259</v>
      </c>
      <c r="C80" s="2" t="s">
        <v>4040</v>
      </c>
      <c r="D80" s="2" t="s">
        <v>4793</v>
      </c>
      <c r="E80" s="2" t="s">
        <v>4794</v>
      </c>
      <c r="F80" s="2" t="s">
        <v>4795</v>
      </c>
      <c r="H80" s="2" t="s">
        <v>3260</v>
      </c>
      <c r="I80" s="2" t="s">
        <v>4041</v>
      </c>
      <c r="J80" s="2" t="s">
        <v>4796</v>
      </c>
      <c r="K80" s="2" t="s">
        <v>4794</v>
      </c>
      <c r="L80" s="2" t="s">
        <v>4797</v>
      </c>
      <c r="O80" s="2" t="s">
        <v>3259</v>
      </c>
      <c r="P80" s="2" t="s">
        <v>4040</v>
      </c>
      <c r="Q80" s="2" t="s">
        <v>4793</v>
      </c>
      <c r="R80" s="2" t="s">
        <v>4794</v>
      </c>
      <c r="S80" s="2" t="s">
        <v>4795</v>
      </c>
      <c r="U80" s="2" t="s">
        <v>3260</v>
      </c>
      <c r="V80" s="2" t="s">
        <v>4041</v>
      </c>
      <c r="W80" s="2" t="s">
        <v>4796</v>
      </c>
      <c r="X80" s="2" t="s">
        <v>4794</v>
      </c>
      <c r="Y80" s="2" t="s">
        <v>4797</v>
      </c>
    </row>
    <row r="81" spans="1:25" ht="12.75" customHeight="1" x14ac:dyDescent="0.2">
      <c r="A81" s="462" t="s">
        <v>98</v>
      </c>
      <c r="B81" s="462">
        <v>118</v>
      </c>
      <c r="C81" s="462">
        <v>109</v>
      </c>
      <c r="D81" s="462">
        <v>99</v>
      </c>
      <c r="E81" s="467">
        <f t="shared" ref="E81:E92" si="36">(+D81-B81)/B81</f>
        <v>-0.16101694915254236</v>
      </c>
      <c r="F81" s="467">
        <f t="shared" ref="F81:F92" si="37">(+D81-C81)/C81</f>
        <v>-9.1743119266055051E-2</v>
      </c>
      <c r="H81" s="462">
        <v>46</v>
      </c>
      <c r="I81" s="462">
        <v>72</v>
      </c>
      <c r="J81" s="462">
        <v>83</v>
      </c>
      <c r="K81" s="467">
        <f t="shared" ref="K81:K92" si="38">(+J81-H81)/H81</f>
        <v>0.80434782608695654</v>
      </c>
      <c r="L81" s="467">
        <f t="shared" ref="L81:L92" si="39"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">
      <c r="A82" s="462" t="s">
        <v>99</v>
      </c>
      <c r="B82" s="462">
        <v>99</v>
      </c>
      <c r="C82" s="462">
        <v>119</v>
      </c>
      <c r="D82" s="462">
        <v>81</v>
      </c>
      <c r="E82" s="467">
        <f t="shared" si="36"/>
        <v>-0.18181818181818182</v>
      </c>
      <c r="F82" s="467">
        <f t="shared" si="37"/>
        <v>-0.31932773109243695</v>
      </c>
      <c r="H82" s="462">
        <v>53</v>
      </c>
      <c r="I82" s="462">
        <v>72</v>
      </c>
      <c r="J82" s="462">
        <v>63</v>
      </c>
      <c r="K82" s="467">
        <f t="shared" si="38"/>
        <v>0.18867924528301888</v>
      </c>
      <c r="L82" s="467">
        <f t="shared" si="39"/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40">(+Q82-O82)/O82</f>
        <v>-0.18181818181818182</v>
      </c>
      <c r="S82" s="467">
        <f t="shared" ref="S82:S92" si="41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42">(+W82-U82)/U82</f>
        <v>0.18867924528301888</v>
      </c>
      <c r="Y82" s="467">
        <f t="shared" ref="Y82:Y92" si="43">(+W82-V82)/V82</f>
        <v>-0.125</v>
      </c>
    </row>
    <row r="83" spans="1:25" ht="12.75" customHeight="1" x14ac:dyDescent="0.2">
      <c r="A83" s="462" t="s">
        <v>100</v>
      </c>
      <c r="B83" s="462">
        <v>139</v>
      </c>
      <c r="C83" s="462">
        <v>159</v>
      </c>
      <c r="D83" s="462">
        <v>135</v>
      </c>
      <c r="E83" s="467">
        <f t="shared" si="36"/>
        <v>-2.8776978417266189E-2</v>
      </c>
      <c r="F83" s="467">
        <f t="shared" si="37"/>
        <v>-0.15094339622641509</v>
      </c>
      <c r="H83" s="462">
        <v>96</v>
      </c>
      <c r="I83" s="462">
        <v>94</v>
      </c>
      <c r="J83" s="462">
        <v>97</v>
      </c>
      <c r="K83" s="467">
        <f t="shared" si="38"/>
        <v>1.0416666666666666E-2</v>
      </c>
      <c r="L83" s="467">
        <f t="shared" si="39"/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40"/>
        <v>-2.8776978417266189E-2</v>
      </c>
      <c r="S83" s="467">
        <f t="shared" si="41"/>
        <v>-0.15094339622641509</v>
      </c>
      <c r="U83" s="462">
        <v>96</v>
      </c>
      <c r="V83" s="462">
        <v>94</v>
      </c>
      <c r="W83" s="462">
        <v>97</v>
      </c>
      <c r="X83" s="467">
        <f t="shared" si="42"/>
        <v>1.0416666666666666E-2</v>
      </c>
      <c r="Y83" s="467">
        <f t="shared" si="43"/>
        <v>3.1914893617021274E-2</v>
      </c>
    </row>
    <row r="84" spans="1:25" ht="12.75" customHeight="1" x14ac:dyDescent="0.2">
      <c r="A84" s="462" t="s">
        <v>101</v>
      </c>
      <c r="B84" s="11">
        <v>163</v>
      </c>
      <c r="C84" s="11">
        <v>105</v>
      </c>
      <c r="D84" s="11">
        <v>149</v>
      </c>
      <c r="E84" s="467">
        <f t="shared" si="36"/>
        <v>-8.5889570552147243E-2</v>
      </c>
      <c r="F84" s="467">
        <f t="shared" si="37"/>
        <v>0.41904761904761906</v>
      </c>
      <c r="H84" s="11">
        <v>105</v>
      </c>
      <c r="I84" s="11">
        <v>90</v>
      </c>
      <c r="J84" s="11">
        <v>113</v>
      </c>
      <c r="K84" s="467">
        <f t="shared" si="38"/>
        <v>7.6190476190476197E-2</v>
      </c>
      <c r="L84" s="467">
        <f t="shared" si="39"/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40"/>
        <v>-8.5889570552147243E-2</v>
      </c>
      <c r="S84" s="467">
        <f t="shared" si="41"/>
        <v>0.41904761904761906</v>
      </c>
      <c r="U84" s="11">
        <v>105</v>
      </c>
      <c r="V84" s="11">
        <v>90</v>
      </c>
      <c r="W84" s="11">
        <v>113</v>
      </c>
      <c r="X84" s="467">
        <f t="shared" si="42"/>
        <v>7.6190476190476197E-2</v>
      </c>
      <c r="Y84" s="467">
        <f t="shared" si="43"/>
        <v>0.25555555555555554</v>
      </c>
    </row>
    <row r="85" spans="1:25" ht="12.75" customHeight="1" x14ac:dyDescent="0.2">
      <c r="A85" s="462" t="s">
        <v>102</v>
      </c>
      <c r="B85" s="11">
        <v>206</v>
      </c>
      <c r="C85" s="11">
        <v>159</v>
      </c>
      <c r="D85" s="11">
        <v>159</v>
      </c>
      <c r="E85" s="467">
        <f t="shared" si="36"/>
        <v>-0.22815533980582525</v>
      </c>
      <c r="F85" s="467">
        <f t="shared" si="37"/>
        <v>0</v>
      </c>
      <c r="H85" s="11">
        <v>136</v>
      </c>
      <c r="I85" s="11">
        <v>104</v>
      </c>
      <c r="J85" s="11">
        <v>115</v>
      </c>
      <c r="K85" s="467">
        <f t="shared" si="38"/>
        <v>-0.15441176470588236</v>
      </c>
      <c r="L85" s="467">
        <f t="shared" si="39"/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40"/>
        <v>-0.22815533980582525</v>
      </c>
      <c r="S85" s="467">
        <f t="shared" si="41"/>
        <v>0</v>
      </c>
      <c r="U85" s="11">
        <v>136</v>
      </c>
      <c r="V85" s="11">
        <v>104</v>
      </c>
      <c r="W85" s="11">
        <v>115</v>
      </c>
      <c r="X85" s="467">
        <f t="shared" si="42"/>
        <v>-0.15441176470588236</v>
      </c>
      <c r="Y85" s="467">
        <f t="shared" si="43"/>
        <v>0.10576923076923077</v>
      </c>
    </row>
    <row r="86" spans="1:25" ht="12.75" customHeight="1" x14ac:dyDescent="0.2">
      <c r="A86" s="462" t="s">
        <v>103</v>
      </c>
      <c r="B86" s="11">
        <v>198</v>
      </c>
      <c r="C86" s="11">
        <v>184</v>
      </c>
      <c r="D86" s="11">
        <v>172</v>
      </c>
      <c r="E86" s="467">
        <f t="shared" si="36"/>
        <v>-0.13131313131313133</v>
      </c>
      <c r="F86" s="467">
        <f t="shared" si="37"/>
        <v>-6.5217391304347824E-2</v>
      </c>
      <c r="H86" s="11">
        <v>153</v>
      </c>
      <c r="I86" s="11">
        <v>126</v>
      </c>
      <c r="J86" s="11">
        <v>166</v>
      </c>
      <c r="K86" s="467">
        <f t="shared" si="38"/>
        <v>8.4967320261437912E-2</v>
      </c>
      <c r="L86" s="467">
        <f t="shared" si="39"/>
        <v>0.31746031746031744</v>
      </c>
      <c r="N86" s="462" t="s">
        <v>103</v>
      </c>
      <c r="O86" s="11">
        <v>198</v>
      </c>
      <c r="P86" s="11">
        <v>184</v>
      </c>
      <c r="Q86" s="11">
        <v>172</v>
      </c>
      <c r="R86" s="467">
        <f t="shared" si="40"/>
        <v>-0.13131313131313133</v>
      </c>
      <c r="S86" s="467">
        <f t="shared" si="41"/>
        <v>-6.5217391304347824E-2</v>
      </c>
      <c r="U86" s="11">
        <v>153</v>
      </c>
      <c r="V86" s="11">
        <v>126</v>
      </c>
      <c r="W86" s="11">
        <v>166</v>
      </c>
      <c r="X86" s="467">
        <f t="shared" si="42"/>
        <v>8.4967320261437912E-2</v>
      </c>
      <c r="Y86" s="467">
        <f t="shared" si="43"/>
        <v>0.31746031746031744</v>
      </c>
    </row>
    <row r="87" spans="1:25" ht="12.75" customHeight="1" x14ac:dyDescent="0.2">
      <c r="A87" s="462" t="s">
        <v>104</v>
      </c>
      <c r="B87" s="11">
        <v>200</v>
      </c>
      <c r="C87" s="11">
        <v>189</v>
      </c>
      <c r="D87" s="11">
        <v>136</v>
      </c>
      <c r="E87" s="467">
        <f t="shared" si="36"/>
        <v>-0.32</v>
      </c>
      <c r="F87" s="467">
        <f t="shared" si="37"/>
        <v>-0.28042328042328041</v>
      </c>
      <c r="H87" s="11">
        <v>168</v>
      </c>
      <c r="I87" s="11">
        <v>184</v>
      </c>
      <c r="J87" s="11">
        <v>151</v>
      </c>
      <c r="K87" s="467">
        <f t="shared" si="38"/>
        <v>-0.10119047619047619</v>
      </c>
      <c r="L87" s="467">
        <f t="shared" si="39"/>
        <v>-0.17934782608695651</v>
      </c>
      <c r="N87" s="462" t="s">
        <v>104</v>
      </c>
      <c r="O87" s="11">
        <v>200</v>
      </c>
      <c r="P87" s="11">
        <v>189</v>
      </c>
      <c r="Q87" s="11">
        <v>136</v>
      </c>
      <c r="R87" s="467">
        <f t="shared" si="40"/>
        <v>-0.32</v>
      </c>
      <c r="S87" s="467">
        <f t="shared" si="41"/>
        <v>-0.28042328042328041</v>
      </c>
      <c r="U87" s="11">
        <v>168</v>
      </c>
      <c r="V87" s="11">
        <v>184</v>
      </c>
      <c r="W87" s="11">
        <v>151</v>
      </c>
      <c r="X87" s="467">
        <f t="shared" si="42"/>
        <v>-0.10119047619047619</v>
      </c>
      <c r="Y87" s="467">
        <f t="shared" si="43"/>
        <v>-0.17934782608695651</v>
      </c>
    </row>
    <row r="88" spans="1:25" ht="12.75" customHeight="1" x14ac:dyDescent="0.2">
      <c r="A88" s="462" t="s">
        <v>105</v>
      </c>
      <c r="B88" s="11">
        <v>170</v>
      </c>
      <c r="C88" s="11">
        <v>178</v>
      </c>
      <c r="D88" s="11">
        <v>139</v>
      </c>
      <c r="E88" s="467">
        <f t="shared" si="36"/>
        <v>-0.18235294117647058</v>
      </c>
      <c r="F88" s="467">
        <f t="shared" si="37"/>
        <v>-0.21910112359550563</v>
      </c>
      <c r="H88" s="11">
        <v>150</v>
      </c>
      <c r="I88" s="11">
        <v>180</v>
      </c>
      <c r="J88" s="11">
        <v>152</v>
      </c>
      <c r="K88" s="467">
        <f t="shared" si="38"/>
        <v>1.3333333333333334E-2</v>
      </c>
      <c r="L88" s="467">
        <f t="shared" si="39"/>
        <v>-0.15555555555555556</v>
      </c>
      <c r="N88" s="462" t="s">
        <v>105</v>
      </c>
      <c r="O88" s="11">
        <v>170</v>
      </c>
      <c r="P88" s="11">
        <v>178</v>
      </c>
      <c r="Q88" s="11">
        <v>139</v>
      </c>
      <c r="R88" s="467">
        <f t="shared" si="40"/>
        <v>-0.18235294117647058</v>
      </c>
      <c r="S88" s="467">
        <f t="shared" si="41"/>
        <v>-0.21910112359550563</v>
      </c>
      <c r="U88" s="11">
        <v>150</v>
      </c>
      <c r="V88" s="11">
        <v>180</v>
      </c>
      <c r="W88" s="11">
        <v>152</v>
      </c>
      <c r="X88" s="467">
        <f t="shared" si="42"/>
        <v>1.3333333333333334E-2</v>
      </c>
      <c r="Y88" s="467">
        <f t="shared" si="43"/>
        <v>-0.15555555555555556</v>
      </c>
    </row>
    <row r="89" spans="1:25" ht="12.75" customHeight="1" x14ac:dyDescent="0.2">
      <c r="A89" s="462" t="s">
        <v>106</v>
      </c>
      <c r="B89" s="11">
        <v>164</v>
      </c>
      <c r="C89" s="11">
        <v>159</v>
      </c>
      <c r="D89" s="11">
        <v>157</v>
      </c>
      <c r="E89" s="467">
        <f t="shared" si="36"/>
        <v>-4.2682926829268296E-2</v>
      </c>
      <c r="F89" s="467">
        <f t="shared" si="37"/>
        <v>-1.2578616352201259E-2</v>
      </c>
      <c r="H89" s="11">
        <v>134</v>
      </c>
      <c r="I89" s="11">
        <v>153</v>
      </c>
      <c r="J89" s="11">
        <v>123</v>
      </c>
      <c r="K89" s="467">
        <f t="shared" si="38"/>
        <v>-8.2089552238805971E-2</v>
      </c>
      <c r="L89" s="467">
        <f t="shared" si="39"/>
        <v>-0.19607843137254902</v>
      </c>
      <c r="N89" s="462" t="s">
        <v>106</v>
      </c>
      <c r="O89" s="11">
        <v>164</v>
      </c>
      <c r="P89" s="11">
        <v>159</v>
      </c>
      <c r="Q89" s="11">
        <v>157</v>
      </c>
      <c r="R89" s="467">
        <f t="shared" si="40"/>
        <v>-4.2682926829268296E-2</v>
      </c>
      <c r="S89" s="467">
        <f t="shared" si="41"/>
        <v>-1.2578616352201259E-2</v>
      </c>
      <c r="U89" s="11">
        <v>134</v>
      </c>
      <c r="V89" s="11">
        <v>153</v>
      </c>
      <c r="W89" s="11">
        <v>123</v>
      </c>
      <c r="X89" s="467">
        <f t="shared" si="42"/>
        <v>-8.2089552238805971E-2</v>
      </c>
      <c r="Y89" s="467">
        <f t="shared" si="43"/>
        <v>-0.19607843137254902</v>
      </c>
    </row>
    <row r="90" spans="1:25" ht="12.75" customHeight="1" x14ac:dyDescent="0.2">
      <c r="A90" s="462" t="s">
        <v>107</v>
      </c>
      <c r="B90" s="11">
        <v>98</v>
      </c>
      <c r="C90" s="11">
        <v>125</v>
      </c>
      <c r="D90" s="11">
        <v>113</v>
      </c>
      <c r="E90" s="467">
        <f t="shared" si="36"/>
        <v>0.15306122448979592</v>
      </c>
      <c r="F90" s="467">
        <f t="shared" si="37"/>
        <v>-9.6000000000000002E-2</v>
      </c>
      <c r="H90" s="11">
        <v>134</v>
      </c>
      <c r="I90" s="11">
        <v>158</v>
      </c>
      <c r="J90" s="11">
        <v>127</v>
      </c>
      <c r="K90" s="467">
        <f t="shared" si="38"/>
        <v>-5.2238805970149252E-2</v>
      </c>
      <c r="L90" s="467">
        <f t="shared" si="39"/>
        <v>-0.19620253164556961</v>
      </c>
      <c r="N90" s="462" t="s">
        <v>107</v>
      </c>
      <c r="O90" s="11">
        <v>98</v>
      </c>
      <c r="P90" s="11">
        <v>125</v>
      </c>
      <c r="Q90" s="11">
        <v>113</v>
      </c>
      <c r="R90" s="467">
        <f t="shared" si="40"/>
        <v>0.15306122448979592</v>
      </c>
      <c r="S90" s="467">
        <f t="shared" si="41"/>
        <v>-9.6000000000000002E-2</v>
      </c>
      <c r="U90" s="11">
        <v>134</v>
      </c>
      <c r="V90" s="11">
        <v>158</v>
      </c>
      <c r="W90" s="11">
        <v>127</v>
      </c>
      <c r="X90" s="467">
        <f t="shared" si="42"/>
        <v>-5.2238805970149252E-2</v>
      </c>
      <c r="Y90" s="467">
        <f t="shared" si="43"/>
        <v>-0.19620253164556961</v>
      </c>
    </row>
    <row r="91" spans="1:25" ht="12.75" customHeight="1" x14ac:dyDescent="0.2">
      <c r="A91" s="462" t="s">
        <v>108</v>
      </c>
      <c r="B91" s="11">
        <v>88</v>
      </c>
      <c r="C91" s="11">
        <v>76</v>
      </c>
      <c r="D91" s="11">
        <v>82</v>
      </c>
      <c r="E91" s="467">
        <f t="shared" si="36"/>
        <v>-6.8181818181818177E-2</v>
      </c>
      <c r="F91" s="467">
        <f t="shared" si="37"/>
        <v>7.8947368421052627E-2</v>
      </c>
      <c r="H91" s="11">
        <v>72</v>
      </c>
      <c r="I91" s="11">
        <v>135</v>
      </c>
      <c r="J91" s="11">
        <v>124</v>
      </c>
      <c r="K91" s="467">
        <f t="shared" si="38"/>
        <v>0.72222222222222221</v>
      </c>
      <c r="L91" s="467">
        <f t="shared" si="39"/>
        <v>-8.1481481481481488E-2</v>
      </c>
      <c r="N91" s="462" t="s">
        <v>108</v>
      </c>
      <c r="O91" s="11">
        <v>88</v>
      </c>
      <c r="P91" s="11">
        <v>76</v>
      </c>
      <c r="Q91" s="11">
        <v>82</v>
      </c>
      <c r="R91" s="467">
        <f t="shared" si="40"/>
        <v>-6.8181818181818177E-2</v>
      </c>
      <c r="S91" s="467">
        <f t="shared" si="41"/>
        <v>7.8947368421052627E-2</v>
      </c>
      <c r="U91" s="11">
        <v>72</v>
      </c>
      <c r="V91" s="11">
        <v>135</v>
      </c>
      <c r="W91" s="11">
        <v>124</v>
      </c>
      <c r="X91" s="467">
        <f t="shared" si="42"/>
        <v>0.72222222222222221</v>
      </c>
      <c r="Y91" s="467">
        <f t="shared" si="43"/>
        <v>-8.1481481481481488E-2</v>
      </c>
    </row>
    <row r="92" spans="1:25" ht="12.75" customHeight="1" x14ac:dyDescent="0.2">
      <c r="A92" t="s">
        <v>109</v>
      </c>
      <c r="B92" s="11">
        <v>73</v>
      </c>
      <c r="C92" s="11">
        <v>63</v>
      </c>
      <c r="D92" s="11">
        <v>58</v>
      </c>
      <c r="E92" s="451">
        <f t="shared" si="36"/>
        <v>-0.20547945205479451</v>
      </c>
      <c r="F92" s="467">
        <f t="shared" si="37"/>
        <v>-7.9365079365079361E-2</v>
      </c>
      <c r="G92"/>
      <c r="H92" s="11">
        <v>94</v>
      </c>
      <c r="I92" s="11">
        <v>108</v>
      </c>
      <c r="J92" s="11">
        <v>115</v>
      </c>
      <c r="K92" s="451">
        <f t="shared" si="38"/>
        <v>0.22340425531914893</v>
      </c>
      <c r="L92" s="451">
        <f t="shared" si="39"/>
        <v>6.4814814814814811E-2</v>
      </c>
      <c r="N92" t="s">
        <v>109</v>
      </c>
      <c r="O92" s="11">
        <v>73</v>
      </c>
      <c r="P92" s="11">
        <v>63</v>
      </c>
      <c r="Q92" s="11">
        <v>58</v>
      </c>
      <c r="R92" s="451">
        <f t="shared" si="40"/>
        <v>-0.20547945205479451</v>
      </c>
      <c r="S92" s="467">
        <f t="shared" si="41"/>
        <v>-7.9365079365079361E-2</v>
      </c>
      <c r="T92"/>
      <c r="U92" s="11">
        <v>94</v>
      </c>
      <c r="V92" s="11">
        <v>108</v>
      </c>
      <c r="W92" s="11">
        <v>115</v>
      </c>
      <c r="X92" s="451">
        <f t="shared" si="42"/>
        <v>0.22340425531914893</v>
      </c>
      <c r="Y92" s="451">
        <f t="shared" si="43"/>
        <v>6.4814814814814811E-2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1716</v>
      </c>
      <c r="C94" s="462">
        <f>SUM(C81:C92)</f>
        <v>1625</v>
      </c>
      <c r="D94" s="462">
        <f>SUM(D81:D92)</f>
        <v>1480</v>
      </c>
      <c r="E94" s="467">
        <f>(+D94-B94)/B94</f>
        <v>-0.13752913752913754</v>
      </c>
      <c r="F94" s="467">
        <f>(+D94-C94)/C94</f>
        <v>-8.9230769230769225E-2</v>
      </c>
      <c r="H94" s="462">
        <f>SUM(H81:H92)</f>
        <v>1341</v>
      </c>
      <c r="I94" s="462">
        <f>SUM(I81:I92)</f>
        <v>1476</v>
      </c>
      <c r="J94" s="462">
        <f>SUM(J81:J92)</f>
        <v>1429</v>
      </c>
      <c r="K94" s="467">
        <f>(+J94-H94)/H94</f>
        <v>6.5622669649515283E-2</v>
      </c>
      <c r="L94" s="467">
        <f>(+J94-I94)/I94</f>
        <v>-3.1842818428184282E-2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1480</v>
      </c>
      <c r="R94" s="467">
        <f>(+Q94-O94)/O94</f>
        <v>-0.13752913752913754</v>
      </c>
      <c r="S94" s="467">
        <f>(+Q94-P94)/P94</f>
        <v>-8.9230769230769225E-2</v>
      </c>
      <c r="U94" s="462">
        <f>SUM(U81:U92)</f>
        <v>1341</v>
      </c>
      <c r="V94" s="462">
        <f>SUM(V81:V92)</f>
        <v>1476</v>
      </c>
      <c r="W94" s="462">
        <f>SUM(W81:W92)</f>
        <v>1429</v>
      </c>
      <c r="X94" s="467">
        <f>(+W94-U94)/U94</f>
        <v>6.5622669649515283E-2</v>
      </c>
      <c r="Y94" s="467">
        <f>(+W94-V94)/V94</f>
        <v>-3.1842818428184282E-2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3259</v>
      </c>
      <c r="C99" s="2" t="s">
        <v>4040</v>
      </c>
      <c r="D99" s="2" t="s">
        <v>4793</v>
      </c>
      <c r="E99" s="2" t="s">
        <v>4794</v>
      </c>
      <c r="F99" s="2" t="s">
        <v>4795</v>
      </c>
      <c r="H99" s="2" t="s">
        <v>3260</v>
      </c>
      <c r="I99" s="2" t="s">
        <v>4041</v>
      </c>
      <c r="J99" s="2" t="s">
        <v>4796</v>
      </c>
      <c r="K99" s="2" t="s">
        <v>4794</v>
      </c>
      <c r="L99" s="2" t="s">
        <v>4797</v>
      </c>
      <c r="O99" s="2" t="s">
        <v>3259</v>
      </c>
      <c r="P99" s="2" t="s">
        <v>4040</v>
      </c>
      <c r="Q99" s="2" t="s">
        <v>4793</v>
      </c>
      <c r="R99" s="2" t="s">
        <v>4794</v>
      </c>
      <c r="S99" s="2" t="s">
        <v>4795</v>
      </c>
      <c r="U99" s="2" t="s">
        <v>3260</v>
      </c>
      <c r="V99" s="2" t="s">
        <v>4041</v>
      </c>
      <c r="W99" s="2" t="s">
        <v>4796</v>
      </c>
      <c r="X99" s="2" t="s">
        <v>4794</v>
      </c>
      <c r="Y99" s="2" t="s">
        <v>4797</v>
      </c>
    </row>
    <row r="100" spans="1:25" ht="12.75" customHeight="1" x14ac:dyDescent="0.2">
      <c r="A100" s="462" t="s">
        <v>98</v>
      </c>
      <c r="B100" s="462">
        <v>127</v>
      </c>
      <c r="C100" s="462">
        <v>140</v>
      </c>
      <c r="D100" s="462">
        <v>134</v>
      </c>
      <c r="E100" s="467">
        <f t="shared" ref="E100:E111" si="44">(+D100-B100)/B100</f>
        <v>5.5118110236220472E-2</v>
      </c>
      <c r="F100" s="467">
        <f t="shared" ref="F100:F111" si="45">(+D100-C100)/C100</f>
        <v>-4.2857142857142858E-2</v>
      </c>
      <c r="H100" s="462">
        <v>78</v>
      </c>
      <c r="I100" s="462">
        <v>97</v>
      </c>
      <c r="J100" s="462">
        <v>97</v>
      </c>
      <c r="K100" s="467">
        <f t="shared" ref="K100:K111" si="46">(+J100-H100)/H100</f>
        <v>0.24358974358974358</v>
      </c>
      <c r="L100" s="467">
        <f t="shared" ref="L100:L111" si="47"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">
      <c r="A101" s="462" t="s">
        <v>99</v>
      </c>
      <c r="B101" s="462">
        <v>131</v>
      </c>
      <c r="C101" s="462">
        <v>178</v>
      </c>
      <c r="D101" s="462">
        <v>123</v>
      </c>
      <c r="E101" s="467">
        <f t="shared" si="44"/>
        <v>-6.1068702290076333E-2</v>
      </c>
      <c r="F101" s="467">
        <f t="shared" si="45"/>
        <v>-0.3089887640449438</v>
      </c>
      <c r="H101" s="462">
        <v>80</v>
      </c>
      <c r="I101" s="462">
        <v>99</v>
      </c>
      <c r="J101" s="462">
        <v>100</v>
      </c>
      <c r="K101" s="467">
        <f t="shared" si="46"/>
        <v>0.25</v>
      </c>
      <c r="L101" s="467">
        <f t="shared" si="47"/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48">(+Q101-O101)/O101</f>
        <v>-6.1068702290076333E-2</v>
      </c>
      <c r="S101" s="467">
        <f t="shared" ref="S101:S111" si="49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50">(+W101-U101)/U101</f>
        <v>0.25</v>
      </c>
      <c r="Y101" s="467">
        <f t="shared" ref="Y101:Y111" si="51">(+W101-V101)/V101</f>
        <v>1.0101010101010102E-2</v>
      </c>
    </row>
    <row r="102" spans="1:25" ht="12.75" customHeight="1" x14ac:dyDescent="0.2">
      <c r="A102" s="462" t="s">
        <v>100</v>
      </c>
      <c r="B102" s="462">
        <v>215</v>
      </c>
      <c r="C102" s="462">
        <v>213</v>
      </c>
      <c r="D102" s="462">
        <v>201</v>
      </c>
      <c r="E102" s="467">
        <f t="shared" si="44"/>
        <v>-6.5116279069767441E-2</v>
      </c>
      <c r="F102" s="467">
        <f t="shared" si="45"/>
        <v>-5.6338028169014086E-2</v>
      </c>
      <c r="H102" s="462">
        <v>129</v>
      </c>
      <c r="I102" s="462">
        <v>136</v>
      </c>
      <c r="J102" s="462">
        <v>151</v>
      </c>
      <c r="K102" s="467">
        <f t="shared" si="46"/>
        <v>0.17054263565891473</v>
      </c>
      <c r="L102" s="467">
        <f t="shared" si="47"/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48"/>
        <v>-6.5116279069767441E-2</v>
      </c>
      <c r="S102" s="467">
        <f t="shared" si="49"/>
        <v>-5.6338028169014086E-2</v>
      </c>
      <c r="U102" s="462">
        <v>129</v>
      </c>
      <c r="V102" s="462">
        <v>136</v>
      </c>
      <c r="W102" s="462">
        <v>151</v>
      </c>
      <c r="X102" s="467">
        <f t="shared" si="50"/>
        <v>0.17054263565891473</v>
      </c>
      <c r="Y102" s="467">
        <f t="shared" si="51"/>
        <v>0.11029411764705882</v>
      </c>
    </row>
    <row r="103" spans="1:25" ht="12.75" customHeight="1" x14ac:dyDescent="0.2">
      <c r="A103" s="462" t="s">
        <v>101</v>
      </c>
      <c r="B103" s="11">
        <v>252</v>
      </c>
      <c r="C103" s="11">
        <v>178</v>
      </c>
      <c r="D103" s="11">
        <v>224</v>
      </c>
      <c r="E103" s="467">
        <f t="shared" si="44"/>
        <v>-0.1111111111111111</v>
      </c>
      <c r="F103" s="467">
        <f t="shared" si="45"/>
        <v>0.25842696629213485</v>
      </c>
      <c r="H103" s="11">
        <v>146</v>
      </c>
      <c r="I103" s="11">
        <v>157</v>
      </c>
      <c r="J103" s="11">
        <v>173</v>
      </c>
      <c r="K103" s="467">
        <f t="shared" si="46"/>
        <v>0.18493150684931506</v>
      </c>
      <c r="L103" s="467">
        <f t="shared" si="47"/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48"/>
        <v>-0.1111111111111111</v>
      </c>
      <c r="S103" s="467">
        <f t="shared" si="49"/>
        <v>0.25842696629213485</v>
      </c>
      <c r="U103" s="11">
        <v>146</v>
      </c>
      <c r="V103" s="11">
        <v>157</v>
      </c>
      <c r="W103" s="11">
        <v>173</v>
      </c>
      <c r="X103" s="467">
        <f t="shared" si="50"/>
        <v>0.18493150684931506</v>
      </c>
      <c r="Y103" s="467">
        <f t="shared" si="51"/>
        <v>0.10191082802547771</v>
      </c>
    </row>
    <row r="104" spans="1:25" ht="12.75" customHeight="1" x14ac:dyDescent="0.2">
      <c r="A104" s="462" t="s">
        <v>102</v>
      </c>
      <c r="B104" s="11">
        <v>272</v>
      </c>
      <c r="C104" s="11">
        <v>206</v>
      </c>
      <c r="D104" s="11">
        <v>249</v>
      </c>
      <c r="E104" s="467">
        <f t="shared" si="44"/>
        <v>-8.455882352941177E-2</v>
      </c>
      <c r="F104" s="467">
        <f t="shared" si="45"/>
        <v>0.20873786407766989</v>
      </c>
      <c r="H104" s="11">
        <v>217</v>
      </c>
      <c r="I104" s="11">
        <v>174</v>
      </c>
      <c r="J104" s="11">
        <v>161</v>
      </c>
      <c r="K104" s="467">
        <f t="shared" si="46"/>
        <v>-0.25806451612903225</v>
      </c>
      <c r="L104" s="467">
        <f t="shared" si="47"/>
        <v>-7.4712643678160925E-2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48"/>
        <v>-8.455882352941177E-2</v>
      </c>
      <c r="S104" s="467">
        <f t="shared" si="49"/>
        <v>0.20873786407766989</v>
      </c>
      <c r="U104" s="11">
        <v>217</v>
      </c>
      <c r="V104" s="11">
        <v>174</v>
      </c>
      <c r="W104" s="11">
        <v>161</v>
      </c>
      <c r="X104" s="467">
        <f t="shared" si="50"/>
        <v>-0.25806451612903225</v>
      </c>
      <c r="Y104" s="467">
        <f t="shared" si="51"/>
        <v>-7.4712643678160925E-2</v>
      </c>
    </row>
    <row r="105" spans="1:25" ht="12.75" customHeight="1" x14ac:dyDescent="0.2">
      <c r="A105" s="462" t="s">
        <v>103</v>
      </c>
      <c r="B105" s="11">
        <v>274</v>
      </c>
      <c r="C105" s="11">
        <v>233</v>
      </c>
      <c r="D105" s="11">
        <v>289</v>
      </c>
      <c r="E105" s="467">
        <f t="shared" si="44"/>
        <v>5.4744525547445258E-2</v>
      </c>
      <c r="F105" s="467">
        <f t="shared" si="45"/>
        <v>0.24034334763948498</v>
      </c>
      <c r="H105" s="11">
        <v>222</v>
      </c>
      <c r="I105" s="11">
        <v>198</v>
      </c>
      <c r="J105" s="11">
        <v>247</v>
      </c>
      <c r="K105" s="467">
        <f t="shared" si="46"/>
        <v>0.11261261261261261</v>
      </c>
      <c r="L105" s="467">
        <f t="shared" si="47"/>
        <v>0.24747474747474749</v>
      </c>
      <c r="N105" s="462" t="s">
        <v>103</v>
      </c>
      <c r="O105" s="11">
        <v>274</v>
      </c>
      <c r="P105" s="11">
        <v>233</v>
      </c>
      <c r="Q105" s="11">
        <v>289</v>
      </c>
      <c r="R105" s="467">
        <f t="shared" si="48"/>
        <v>5.4744525547445258E-2</v>
      </c>
      <c r="S105" s="467">
        <f t="shared" si="49"/>
        <v>0.24034334763948498</v>
      </c>
      <c r="U105" s="11">
        <v>222</v>
      </c>
      <c r="V105" s="11">
        <v>198</v>
      </c>
      <c r="W105" s="11">
        <v>247</v>
      </c>
      <c r="X105" s="467">
        <f t="shared" si="50"/>
        <v>0.11261261261261261</v>
      </c>
      <c r="Y105" s="467">
        <f t="shared" si="51"/>
        <v>0.24747474747474749</v>
      </c>
    </row>
    <row r="106" spans="1:25" ht="12.75" customHeight="1" x14ac:dyDescent="0.2">
      <c r="A106" s="462" t="s">
        <v>104</v>
      </c>
      <c r="B106" s="11">
        <v>255</v>
      </c>
      <c r="C106" s="11">
        <v>240</v>
      </c>
      <c r="D106" s="11">
        <v>260</v>
      </c>
      <c r="E106" s="467">
        <f t="shared" si="44"/>
        <v>1.9607843137254902E-2</v>
      </c>
      <c r="F106" s="467">
        <f t="shared" si="45"/>
        <v>8.3333333333333329E-2</v>
      </c>
      <c r="H106" s="11">
        <v>212</v>
      </c>
      <c r="I106" s="11">
        <v>217</v>
      </c>
      <c r="J106" s="11">
        <v>246</v>
      </c>
      <c r="K106" s="467">
        <f t="shared" si="46"/>
        <v>0.16037735849056603</v>
      </c>
      <c r="L106" s="467">
        <f t="shared" si="47"/>
        <v>0.13364055299539171</v>
      </c>
      <c r="N106" s="462" t="s">
        <v>104</v>
      </c>
      <c r="O106" s="11">
        <v>255</v>
      </c>
      <c r="P106" s="11">
        <v>240</v>
      </c>
      <c r="Q106" s="11">
        <v>260</v>
      </c>
      <c r="R106" s="467">
        <f t="shared" si="48"/>
        <v>1.9607843137254902E-2</v>
      </c>
      <c r="S106" s="467">
        <f t="shared" si="49"/>
        <v>8.3333333333333329E-2</v>
      </c>
      <c r="U106" s="11">
        <v>212</v>
      </c>
      <c r="V106" s="11">
        <v>217</v>
      </c>
      <c r="W106" s="11">
        <v>246</v>
      </c>
      <c r="X106" s="467">
        <f t="shared" si="50"/>
        <v>0.16037735849056603</v>
      </c>
      <c r="Y106" s="467">
        <f t="shared" si="51"/>
        <v>0.13364055299539171</v>
      </c>
    </row>
    <row r="107" spans="1:25" ht="12.75" customHeight="1" x14ac:dyDescent="0.2">
      <c r="A107" s="462" t="s">
        <v>105</v>
      </c>
      <c r="B107" s="11">
        <v>225</v>
      </c>
      <c r="C107" s="11">
        <v>254</v>
      </c>
      <c r="D107" s="11">
        <v>258</v>
      </c>
      <c r="E107" s="467">
        <f t="shared" si="44"/>
        <v>0.14666666666666667</v>
      </c>
      <c r="F107" s="467">
        <f t="shared" si="45"/>
        <v>1.5748031496062992E-2</v>
      </c>
      <c r="H107" s="11">
        <v>252</v>
      </c>
      <c r="I107" s="11">
        <v>242</v>
      </c>
      <c r="J107" s="11">
        <v>223</v>
      </c>
      <c r="K107" s="467">
        <f t="shared" si="46"/>
        <v>-0.11507936507936507</v>
      </c>
      <c r="L107" s="467">
        <f t="shared" si="47"/>
        <v>-7.8512396694214878E-2</v>
      </c>
      <c r="N107" s="462" t="s">
        <v>105</v>
      </c>
      <c r="O107" s="11">
        <v>225</v>
      </c>
      <c r="P107" s="11">
        <v>254</v>
      </c>
      <c r="Q107" s="11">
        <v>258</v>
      </c>
      <c r="R107" s="467">
        <f t="shared" si="48"/>
        <v>0.14666666666666667</v>
      </c>
      <c r="S107" s="467">
        <f t="shared" si="49"/>
        <v>1.5748031496062992E-2</v>
      </c>
      <c r="U107" s="11">
        <v>252</v>
      </c>
      <c r="V107" s="11">
        <v>242</v>
      </c>
      <c r="W107" s="11">
        <v>223</v>
      </c>
      <c r="X107" s="467">
        <f t="shared" si="50"/>
        <v>-0.11507936507936507</v>
      </c>
      <c r="Y107" s="467">
        <f t="shared" si="51"/>
        <v>-7.8512396694214878E-2</v>
      </c>
    </row>
    <row r="108" spans="1:25" ht="12.75" customHeight="1" x14ac:dyDescent="0.2">
      <c r="A108" s="462" t="s">
        <v>106</v>
      </c>
      <c r="B108" s="11">
        <v>215</v>
      </c>
      <c r="C108" s="11">
        <v>205</v>
      </c>
      <c r="D108" s="11">
        <v>247</v>
      </c>
      <c r="E108" s="467">
        <f t="shared" si="44"/>
        <v>0.14883720930232558</v>
      </c>
      <c r="F108" s="467">
        <f t="shared" si="45"/>
        <v>0.20487804878048779</v>
      </c>
      <c r="H108" s="11">
        <v>186</v>
      </c>
      <c r="I108" s="11">
        <v>230</v>
      </c>
      <c r="J108" s="11">
        <v>228</v>
      </c>
      <c r="K108" s="467">
        <f t="shared" si="46"/>
        <v>0.22580645161290322</v>
      </c>
      <c r="L108" s="467">
        <f t="shared" si="47"/>
        <v>-8.6956521739130436E-3</v>
      </c>
      <c r="N108" s="462" t="s">
        <v>106</v>
      </c>
      <c r="O108" s="11">
        <v>215</v>
      </c>
      <c r="P108" s="11">
        <v>205</v>
      </c>
      <c r="Q108" s="11">
        <v>247</v>
      </c>
      <c r="R108" s="467">
        <f t="shared" si="48"/>
        <v>0.14883720930232558</v>
      </c>
      <c r="S108" s="467">
        <f t="shared" si="49"/>
        <v>0.20487804878048779</v>
      </c>
      <c r="U108" s="11">
        <v>186</v>
      </c>
      <c r="V108" s="11">
        <v>230</v>
      </c>
      <c r="W108" s="11">
        <v>228</v>
      </c>
      <c r="X108" s="467">
        <f t="shared" si="50"/>
        <v>0.22580645161290322</v>
      </c>
      <c r="Y108" s="467">
        <f t="shared" si="51"/>
        <v>-8.6956521739130436E-3</v>
      </c>
    </row>
    <row r="109" spans="1:25" ht="12.75" customHeight="1" x14ac:dyDescent="0.2">
      <c r="A109" s="462" t="s">
        <v>107</v>
      </c>
      <c r="B109" s="11">
        <v>189</v>
      </c>
      <c r="C109" s="11">
        <v>203</v>
      </c>
      <c r="D109" s="11">
        <v>171</v>
      </c>
      <c r="E109" s="467">
        <f t="shared" si="44"/>
        <v>-9.5238095238095233E-2</v>
      </c>
      <c r="F109" s="467">
        <f t="shared" si="45"/>
        <v>-0.15763546798029557</v>
      </c>
      <c r="H109" s="11">
        <v>185</v>
      </c>
      <c r="I109" s="11">
        <v>235</v>
      </c>
      <c r="J109" s="11">
        <v>219</v>
      </c>
      <c r="K109" s="467">
        <f t="shared" si="46"/>
        <v>0.18378378378378379</v>
      </c>
      <c r="L109" s="467">
        <f t="shared" si="47"/>
        <v>-6.8085106382978725E-2</v>
      </c>
      <c r="N109" s="462" t="s">
        <v>107</v>
      </c>
      <c r="O109" s="11">
        <v>189</v>
      </c>
      <c r="P109" s="11">
        <v>203</v>
      </c>
      <c r="Q109" s="11">
        <v>171</v>
      </c>
      <c r="R109" s="467">
        <f t="shared" si="48"/>
        <v>-9.5238095238095233E-2</v>
      </c>
      <c r="S109" s="467">
        <f t="shared" si="49"/>
        <v>-0.15763546798029557</v>
      </c>
      <c r="U109" s="11">
        <v>185</v>
      </c>
      <c r="V109" s="11">
        <v>235</v>
      </c>
      <c r="W109" s="11">
        <v>219</v>
      </c>
      <c r="X109" s="467">
        <f t="shared" si="50"/>
        <v>0.18378378378378379</v>
      </c>
      <c r="Y109" s="467">
        <f t="shared" si="51"/>
        <v>-6.8085106382978725E-2</v>
      </c>
    </row>
    <row r="110" spans="1:25" ht="12.75" customHeight="1" x14ac:dyDescent="0.2">
      <c r="A110" s="462" t="s">
        <v>108</v>
      </c>
      <c r="B110" s="11">
        <v>137</v>
      </c>
      <c r="C110" s="11">
        <v>127</v>
      </c>
      <c r="D110" s="11">
        <v>109</v>
      </c>
      <c r="E110" s="467">
        <f t="shared" si="44"/>
        <v>-0.20437956204379562</v>
      </c>
      <c r="F110" s="467">
        <f t="shared" si="45"/>
        <v>-0.14173228346456693</v>
      </c>
      <c r="H110" s="11">
        <v>143</v>
      </c>
      <c r="I110" s="11">
        <v>186</v>
      </c>
      <c r="J110" s="11">
        <v>193</v>
      </c>
      <c r="K110" s="467">
        <f t="shared" si="46"/>
        <v>0.34965034965034963</v>
      </c>
      <c r="L110" s="467">
        <f t="shared" si="47"/>
        <v>3.7634408602150539E-2</v>
      </c>
      <c r="N110" s="462" t="s">
        <v>108</v>
      </c>
      <c r="O110" s="11">
        <v>137</v>
      </c>
      <c r="P110" s="11">
        <v>127</v>
      </c>
      <c r="Q110" s="11">
        <v>109</v>
      </c>
      <c r="R110" s="467">
        <f t="shared" si="48"/>
        <v>-0.20437956204379562</v>
      </c>
      <c r="S110" s="467">
        <f t="shared" si="49"/>
        <v>-0.14173228346456693</v>
      </c>
      <c r="U110" s="11">
        <v>143</v>
      </c>
      <c r="V110" s="11">
        <v>186</v>
      </c>
      <c r="W110" s="11">
        <v>193</v>
      </c>
      <c r="X110" s="467">
        <f t="shared" si="50"/>
        <v>0.34965034965034963</v>
      </c>
      <c r="Y110" s="467">
        <f t="shared" si="51"/>
        <v>3.7634408602150539E-2</v>
      </c>
    </row>
    <row r="111" spans="1:25" ht="12.75" customHeight="1" x14ac:dyDescent="0.2">
      <c r="A111" t="s">
        <v>109</v>
      </c>
      <c r="B111" s="11">
        <v>94</v>
      </c>
      <c r="C111" s="11">
        <v>111</v>
      </c>
      <c r="D111" s="11">
        <v>83</v>
      </c>
      <c r="E111" s="451">
        <f t="shared" si="44"/>
        <v>-0.11702127659574468</v>
      </c>
      <c r="F111" s="451">
        <f t="shared" si="45"/>
        <v>-0.25225225225225223</v>
      </c>
      <c r="G111"/>
      <c r="H111" s="11">
        <v>161</v>
      </c>
      <c r="I111" s="11">
        <v>173</v>
      </c>
      <c r="J111" s="11">
        <v>160</v>
      </c>
      <c r="K111" s="451">
        <f t="shared" si="46"/>
        <v>-6.2111801242236021E-3</v>
      </c>
      <c r="L111" s="451">
        <f t="shared" si="47"/>
        <v>-7.5144508670520235E-2</v>
      </c>
      <c r="N111" t="s">
        <v>109</v>
      </c>
      <c r="O111" s="11">
        <v>94</v>
      </c>
      <c r="P111" s="11">
        <v>111</v>
      </c>
      <c r="Q111" s="11">
        <v>83</v>
      </c>
      <c r="R111" s="451">
        <f t="shared" si="48"/>
        <v>-0.11702127659574468</v>
      </c>
      <c r="S111" s="451">
        <f t="shared" si="49"/>
        <v>-0.25225225225225223</v>
      </c>
      <c r="T111"/>
      <c r="U111" s="11">
        <v>161</v>
      </c>
      <c r="V111" s="11">
        <v>173</v>
      </c>
      <c r="W111" s="11">
        <v>160</v>
      </c>
      <c r="X111" s="451">
        <f t="shared" si="50"/>
        <v>-6.2111801242236021E-3</v>
      </c>
      <c r="Y111" s="451">
        <f t="shared" si="51"/>
        <v>-7.5144508670520235E-2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2386</v>
      </c>
      <c r="C113" s="462">
        <f>SUM(C100:C111)</f>
        <v>2288</v>
      </c>
      <c r="D113" s="462">
        <f>SUM(D100:D111)</f>
        <v>2348</v>
      </c>
      <c r="E113" s="467">
        <f>(+D113-B113)/B113</f>
        <v>-1.5926236378876781E-2</v>
      </c>
      <c r="F113" s="467">
        <f>(+D113-C113)/C113</f>
        <v>2.6223776223776224E-2</v>
      </c>
      <c r="H113" s="462">
        <f>SUM(H100:H112)</f>
        <v>2011</v>
      </c>
      <c r="I113" s="462">
        <f>SUM(I100:I112)</f>
        <v>2144</v>
      </c>
      <c r="J113" s="462">
        <f>SUM(J100:J112)</f>
        <v>2198</v>
      </c>
      <c r="K113" s="467">
        <f>(+J113-H113)/H113</f>
        <v>9.2988562904027849E-2</v>
      </c>
      <c r="L113" s="467">
        <f>(+J113-I113)/I113</f>
        <v>2.5186567164179104E-2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2348</v>
      </c>
      <c r="R113" s="467">
        <f>(+Q113-O113)/O113</f>
        <v>-1.5926236378876781E-2</v>
      </c>
      <c r="S113" s="467">
        <f>(+Q113-P113)/P113</f>
        <v>2.6223776223776224E-2</v>
      </c>
      <c r="U113" s="462">
        <f>SUM(U100:U112)</f>
        <v>2011</v>
      </c>
      <c r="V113" s="462">
        <f>SUM(V100:V112)</f>
        <v>2144</v>
      </c>
      <c r="W113" s="462">
        <f>SUM(W100:W112)</f>
        <v>2198</v>
      </c>
      <c r="X113" s="467">
        <f>(+W113-U113)/U113</f>
        <v>9.2988562904027849E-2</v>
      </c>
      <c r="Y113" s="467">
        <f>(+W113-V113)/V113</f>
        <v>2.5186567164179104E-2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44572</v>
      </c>
      <c r="G116" s="465" t="s">
        <v>3</v>
      </c>
      <c r="N116" s="461">
        <f ca="1">TODAY()</f>
        <v>44572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3259</v>
      </c>
      <c r="C118" s="2" t="s">
        <v>4040</v>
      </c>
      <c r="D118" s="2" t="s">
        <v>4793</v>
      </c>
      <c r="E118" s="2" t="s">
        <v>4794</v>
      </c>
      <c r="F118" s="2" t="s">
        <v>4795</v>
      </c>
      <c r="H118" s="2" t="s">
        <v>3260</v>
      </c>
      <c r="I118" s="2" t="s">
        <v>4041</v>
      </c>
      <c r="J118" s="2" t="s">
        <v>4796</v>
      </c>
      <c r="K118" s="2" t="s">
        <v>4794</v>
      </c>
      <c r="L118" s="2" t="s">
        <v>4797</v>
      </c>
      <c r="O118" s="2" t="s">
        <v>3259</v>
      </c>
      <c r="P118" s="2" t="s">
        <v>4040</v>
      </c>
      <c r="Q118" s="2" t="s">
        <v>4793</v>
      </c>
      <c r="R118" s="2" t="s">
        <v>4794</v>
      </c>
      <c r="S118" s="2" t="s">
        <v>4795</v>
      </c>
      <c r="U118" s="2" t="s">
        <v>3260</v>
      </c>
      <c r="V118" s="2" t="s">
        <v>4041</v>
      </c>
      <c r="W118" s="2" t="s">
        <v>4796</v>
      </c>
      <c r="X118" s="2" t="s">
        <v>4794</v>
      </c>
      <c r="Y118" s="2" t="s">
        <v>4797</v>
      </c>
    </row>
    <row r="119" spans="1:25" ht="12.75" customHeight="1" x14ac:dyDescent="0.2">
      <c r="A119" s="462" t="s">
        <v>98</v>
      </c>
      <c r="B119" s="462">
        <v>205</v>
      </c>
      <c r="C119" s="462">
        <v>201</v>
      </c>
      <c r="D119" s="462">
        <v>200</v>
      </c>
      <c r="E119" s="467">
        <f t="shared" ref="E119:E130" si="52">(+D119-B119)/B119</f>
        <v>-2.4390243902439025E-2</v>
      </c>
      <c r="F119" s="467">
        <f t="shared" ref="F119:F130" si="53"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 t="shared" ref="K119:K130" si="54">(+J119-H119)/H119</f>
        <v>3.0864197530864196E-2</v>
      </c>
      <c r="L119" s="467">
        <f t="shared" ref="L119:L130" si="55"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">
      <c r="A120" s="462" t="s">
        <v>99</v>
      </c>
      <c r="B120" s="462">
        <v>196</v>
      </c>
      <c r="C120" s="462">
        <v>256</v>
      </c>
      <c r="D120" s="462">
        <v>170</v>
      </c>
      <c r="E120" s="467">
        <f t="shared" si="52"/>
        <v>-0.1326530612244898</v>
      </c>
      <c r="F120" s="467">
        <f t="shared" si="53"/>
        <v>-0.3359375</v>
      </c>
      <c r="H120" s="462">
        <v>159</v>
      </c>
      <c r="I120" s="462">
        <v>133</v>
      </c>
      <c r="J120" s="462">
        <v>185</v>
      </c>
      <c r="K120" s="467">
        <f t="shared" si="54"/>
        <v>0.16352201257861634</v>
      </c>
      <c r="L120" s="467">
        <f t="shared" si="55"/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56">(+Q120-O120)/O120</f>
        <v>-0.1326530612244898</v>
      </c>
      <c r="S120" s="467">
        <f t="shared" ref="S120:S130" si="57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58">(+W120-U120)/U120</f>
        <v>0.16352201257861634</v>
      </c>
      <c r="Y120" s="467">
        <f t="shared" ref="Y120:Y130" si="59">(+W120-V120)/V120</f>
        <v>0.39097744360902253</v>
      </c>
    </row>
    <row r="121" spans="1:25" ht="12.75" customHeight="1" x14ac:dyDescent="0.2">
      <c r="A121" s="462" t="s">
        <v>100</v>
      </c>
      <c r="B121" s="462">
        <v>279</v>
      </c>
      <c r="C121" s="462">
        <v>320</v>
      </c>
      <c r="D121" s="462">
        <v>259</v>
      </c>
      <c r="E121" s="467">
        <f t="shared" si="52"/>
        <v>-7.1684587813620068E-2</v>
      </c>
      <c r="F121" s="467">
        <f t="shared" si="53"/>
        <v>-0.19062499999999999</v>
      </c>
      <c r="H121" s="462">
        <v>166</v>
      </c>
      <c r="I121" s="462">
        <v>210</v>
      </c>
      <c r="J121" s="462">
        <v>245</v>
      </c>
      <c r="K121" s="467">
        <f t="shared" si="54"/>
        <v>0.4759036144578313</v>
      </c>
      <c r="L121" s="467">
        <f t="shared" si="55"/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56"/>
        <v>-7.1684587813620068E-2</v>
      </c>
      <c r="S121" s="467">
        <f t="shared" si="57"/>
        <v>-0.19062499999999999</v>
      </c>
      <c r="U121" s="462">
        <v>166</v>
      </c>
      <c r="V121" s="462">
        <v>210</v>
      </c>
      <c r="W121" s="462">
        <v>245</v>
      </c>
      <c r="X121" s="467">
        <f t="shared" si="58"/>
        <v>0.4759036144578313</v>
      </c>
      <c r="Y121" s="467">
        <f t="shared" si="59"/>
        <v>0.16666666666666666</v>
      </c>
    </row>
    <row r="122" spans="1:25" ht="12.75" customHeight="1" x14ac:dyDescent="0.2">
      <c r="A122" s="462" t="s">
        <v>101</v>
      </c>
      <c r="B122" s="11">
        <v>377</v>
      </c>
      <c r="C122" s="11">
        <v>225</v>
      </c>
      <c r="D122" s="11">
        <v>341</v>
      </c>
      <c r="E122" s="467">
        <f t="shared" si="52"/>
        <v>-9.5490716180371346E-2</v>
      </c>
      <c r="F122" s="467">
        <f t="shared" si="53"/>
        <v>0.51555555555555554</v>
      </c>
      <c r="H122" s="11">
        <v>220</v>
      </c>
      <c r="I122" s="11">
        <v>197</v>
      </c>
      <c r="J122" s="11">
        <v>252</v>
      </c>
      <c r="K122" s="467">
        <f t="shared" si="54"/>
        <v>0.14545454545454545</v>
      </c>
      <c r="L122" s="467">
        <f t="shared" si="55"/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56"/>
        <v>-9.5490716180371346E-2</v>
      </c>
      <c r="S122" s="467">
        <f t="shared" si="57"/>
        <v>0.51555555555555554</v>
      </c>
      <c r="U122" s="11">
        <v>220</v>
      </c>
      <c r="V122" s="11">
        <v>197</v>
      </c>
      <c r="W122" s="11">
        <v>252</v>
      </c>
      <c r="X122" s="467">
        <f t="shared" si="58"/>
        <v>0.14545454545454545</v>
      </c>
      <c r="Y122" s="467">
        <f t="shared" si="59"/>
        <v>0.27918781725888325</v>
      </c>
    </row>
    <row r="123" spans="1:25" ht="12.75" customHeight="1" x14ac:dyDescent="0.2">
      <c r="A123" s="462" t="s">
        <v>102</v>
      </c>
      <c r="B123" s="11">
        <v>379</v>
      </c>
      <c r="C123" s="11">
        <v>292</v>
      </c>
      <c r="D123" s="11">
        <v>368</v>
      </c>
      <c r="E123" s="467">
        <f t="shared" si="52"/>
        <v>-2.9023746701846966E-2</v>
      </c>
      <c r="F123" s="467">
        <f t="shared" si="53"/>
        <v>0.26027397260273971</v>
      </c>
      <c r="H123" s="11">
        <v>302</v>
      </c>
      <c r="I123" s="11">
        <v>221</v>
      </c>
      <c r="J123" s="11">
        <v>257</v>
      </c>
      <c r="K123" s="467">
        <f t="shared" si="54"/>
        <v>-0.1490066225165563</v>
      </c>
      <c r="L123" s="467">
        <f t="shared" si="55"/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56"/>
        <v>-2.9023746701846966E-2</v>
      </c>
      <c r="S123" s="467">
        <f t="shared" si="57"/>
        <v>0.26027397260273971</v>
      </c>
      <c r="U123" s="11">
        <v>302</v>
      </c>
      <c r="V123" s="11">
        <v>221</v>
      </c>
      <c r="W123" s="11">
        <v>257</v>
      </c>
      <c r="X123" s="467">
        <f t="shared" si="58"/>
        <v>-0.1490066225165563</v>
      </c>
      <c r="Y123" s="467">
        <f t="shared" si="59"/>
        <v>0.16289592760180996</v>
      </c>
    </row>
    <row r="124" spans="1:25" ht="12.75" customHeight="1" x14ac:dyDescent="0.2">
      <c r="A124" s="462" t="s">
        <v>103</v>
      </c>
      <c r="B124" s="11">
        <v>392</v>
      </c>
      <c r="C124" s="11">
        <v>339</v>
      </c>
      <c r="D124" s="11">
        <v>411</v>
      </c>
      <c r="E124" s="467">
        <f t="shared" si="52"/>
        <v>4.8469387755102039E-2</v>
      </c>
      <c r="F124" s="467">
        <f t="shared" si="53"/>
        <v>0.21238938053097345</v>
      </c>
      <c r="H124" s="11">
        <v>279</v>
      </c>
      <c r="I124" s="11">
        <v>272</v>
      </c>
      <c r="J124" s="11">
        <v>350</v>
      </c>
      <c r="K124" s="467">
        <f t="shared" si="54"/>
        <v>0.25448028673835127</v>
      </c>
      <c r="L124" s="467">
        <f t="shared" si="55"/>
        <v>0.28676470588235292</v>
      </c>
      <c r="N124" s="462" t="s">
        <v>103</v>
      </c>
      <c r="O124" s="11">
        <v>392</v>
      </c>
      <c r="P124" s="11">
        <v>339</v>
      </c>
      <c r="Q124" s="11">
        <v>411</v>
      </c>
      <c r="R124" s="467">
        <f t="shared" si="56"/>
        <v>4.8469387755102039E-2</v>
      </c>
      <c r="S124" s="467">
        <f t="shared" si="57"/>
        <v>0.21238938053097345</v>
      </c>
      <c r="U124" s="11">
        <v>279</v>
      </c>
      <c r="V124" s="11">
        <v>272</v>
      </c>
      <c r="W124" s="11">
        <v>350</v>
      </c>
      <c r="X124" s="467">
        <f t="shared" si="58"/>
        <v>0.25448028673835127</v>
      </c>
      <c r="Y124" s="467">
        <f t="shared" si="59"/>
        <v>0.28676470588235292</v>
      </c>
    </row>
    <row r="125" spans="1:25" ht="12.75" customHeight="1" x14ac:dyDescent="0.2">
      <c r="A125" s="462" t="s">
        <v>104</v>
      </c>
      <c r="B125" s="11">
        <v>389</v>
      </c>
      <c r="C125" s="11">
        <v>381</v>
      </c>
      <c r="D125" s="11">
        <v>398</v>
      </c>
      <c r="E125" s="467">
        <f t="shared" si="52"/>
        <v>2.313624678663239E-2</v>
      </c>
      <c r="F125" s="467">
        <f t="shared" si="53"/>
        <v>4.4619422572178477E-2</v>
      </c>
      <c r="H125" s="11">
        <v>266</v>
      </c>
      <c r="I125" s="11">
        <v>323</v>
      </c>
      <c r="J125" s="11">
        <v>332</v>
      </c>
      <c r="K125" s="467">
        <f t="shared" si="54"/>
        <v>0.24812030075187969</v>
      </c>
      <c r="L125" s="467">
        <f t="shared" si="55"/>
        <v>2.7863777089783281E-2</v>
      </c>
      <c r="N125" s="462" t="s">
        <v>104</v>
      </c>
      <c r="O125" s="11">
        <v>389</v>
      </c>
      <c r="P125" s="11">
        <v>381</v>
      </c>
      <c r="Q125" s="11">
        <v>398</v>
      </c>
      <c r="R125" s="467">
        <f t="shared" si="56"/>
        <v>2.313624678663239E-2</v>
      </c>
      <c r="S125" s="467">
        <f t="shared" si="57"/>
        <v>4.4619422572178477E-2</v>
      </c>
      <c r="U125" s="11">
        <v>266</v>
      </c>
      <c r="V125" s="11">
        <v>323</v>
      </c>
      <c r="W125" s="11">
        <v>332</v>
      </c>
      <c r="X125" s="467">
        <f t="shared" si="58"/>
        <v>0.24812030075187969</v>
      </c>
      <c r="Y125" s="467">
        <f t="shared" si="59"/>
        <v>2.7863777089783281E-2</v>
      </c>
    </row>
    <row r="126" spans="1:25" ht="12.75" customHeight="1" x14ac:dyDescent="0.2">
      <c r="A126" s="462" t="s">
        <v>105</v>
      </c>
      <c r="B126" s="11">
        <v>350</v>
      </c>
      <c r="C126" s="11">
        <v>389</v>
      </c>
      <c r="D126" s="11">
        <v>410</v>
      </c>
      <c r="E126" s="467">
        <f t="shared" si="52"/>
        <v>0.17142857142857143</v>
      </c>
      <c r="F126" s="467">
        <f t="shared" si="53"/>
        <v>5.3984575835475578E-2</v>
      </c>
      <c r="H126" s="11">
        <v>290</v>
      </c>
      <c r="I126" s="11">
        <v>306</v>
      </c>
      <c r="J126" s="11">
        <v>302</v>
      </c>
      <c r="K126" s="467">
        <f t="shared" si="54"/>
        <v>4.1379310344827586E-2</v>
      </c>
      <c r="L126" s="467">
        <f t="shared" si="55"/>
        <v>-1.3071895424836602E-2</v>
      </c>
      <c r="N126" s="462" t="s">
        <v>105</v>
      </c>
      <c r="O126" s="11">
        <v>350</v>
      </c>
      <c r="P126" s="11">
        <v>389</v>
      </c>
      <c r="Q126" s="11">
        <v>410</v>
      </c>
      <c r="R126" s="467">
        <f t="shared" si="56"/>
        <v>0.17142857142857143</v>
      </c>
      <c r="S126" s="467">
        <f t="shared" si="57"/>
        <v>5.3984575835475578E-2</v>
      </c>
      <c r="U126" s="11">
        <v>290</v>
      </c>
      <c r="V126" s="11">
        <v>306</v>
      </c>
      <c r="W126" s="11">
        <v>302</v>
      </c>
      <c r="X126" s="467">
        <f t="shared" si="58"/>
        <v>4.1379310344827586E-2</v>
      </c>
      <c r="Y126" s="467">
        <f t="shared" si="59"/>
        <v>-1.3071895424836602E-2</v>
      </c>
    </row>
    <row r="127" spans="1:25" ht="12.75" customHeight="1" x14ac:dyDescent="0.2">
      <c r="A127" s="466" t="s">
        <v>106</v>
      </c>
      <c r="B127" s="11">
        <v>320</v>
      </c>
      <c r="C127" s="11">
        <v>355</v>
      </c>
      <c r="D127" s="11">
        <v>399</v>
      </c>
      <c r="E127" s="467">
        <f t="shared" si="52"/>
        <v>0.24687500000000001</v>
      </c>
      <c r="F127" s="467">
        <f t="shared" si="53"/>
        <v>0.12394366197183099</v>
      </c>
      <c r="H127" s="11">
        <v>277</v>
      </c>
      <c r="I127" s="11">
        <v>332</v>
      </c>
      <c r="J127" s="11">
        <v>327</v>
      </c>
      <c r="K127" s="467">
        <f t="shared" si="54"/>
        <v>0.18050541516245489</v>
      </c>
      <c r="L127" s="467">
        <f t="shared" si="55"/>
        <v>-1.5060240963855422E-2</v>
      </c>
      <c r="N127" s="466" t="s">
        <v>106</v>
      </c>
      <c r="O127" s="11">
        <v>320</v>
      </c>
      <c r="P127" s="11">
        <v>355</v>
      </c>
      <c r="Q127" s="11">
        <v>399</v>
      </c>
      <c r="R127" s="467">
        <f t="shared" si="56"/>
        <v>0.24687500000000001</v>
      </c>
      <c r="S127" s="467">
        <f t="shared" si="57"/>
        <v>0.12394366197183099</v>
      </c>
      <c r="U127" s="11">
        <v>277</v>
      </c>
      <c r="V127" s="11">
        <v>332</v>
      </c>
      <c r="W127" s="11">
        <v>327</v>
      </c>
      <c r="X127" s="467">
        <f t="shared" si="58"/>
        <v>0.18050541516245489</v>
      </c>
      <c r="Y127" s="467">
        <f t="shared" si="59"/>
        <v>-1.5060240963855422E-2</v>
      </c>
    </row>
    <row r="128" spans="1:25" ht="12.75" customHeight="1" x14ac:dyDescent="0.2">
      <c r="A128" s="462" t="s">
        <v>107</v>
      </c>
      <c r="B128" s="11">
        <v>335</v>
      </c>
      <c r="C128" s="11">
        <v>328</v>
      </c>
      <c r="D128" s="11">
        <v>341</v>
      </c>
      <c r="E128" s="467">
        <f t="shared" si="52"/>
        <v>1.7910447761194031E-2</v>
      </c>
      <c r="F128" s="467">
        <f t="shared" si="53"/>
        <v>3.9634146341463415E-2</v>
      </c>
      <c r="H128" s="11">
        <v>227</v>
      </c>
      <c r="I128" s="11">
        <v>361</v>
      </c>
      <c r="J128" s="11">
        <v>300</v>
      </c>
      <c r="K128" s="467">
        <f t="shared" si="54"/>
        <v>0.32158590308370044</v>
      </c>
      <c r="L128" s="467">
        <f t="shared" si="55"/>
        <v>-0.16897506925207756</v>
      </c>
      <c r="N128" s="462" t="s">
        <v>107</v>
      </c>
      <c r="O128" s="11">
        <v>335</v>
      </c>
      <c r="P128" s="11">
        <v>328</v>
      </c>
      <c r="Q128" s="11">
        <v>341</v>
      </c>
      <c r="R128" s="467">
        <f t="shared" si="56"/>
        <v>1.7910447761194031E-2</v>
      </c>
      <c r="S128" s="467">
        <f t="shared" si="57"/>
        <v>3.9634146341463415E-2</v>
      </c>
      <c r="U128" s="11">
        <v>227</v>
      </c>
      <c r="V128" s="11">
        <v>361</v>
      </c>
      <c r="W128" s="11">
        <v>300</v>
      </c>
      <c r="X128" s="467">
        <f t="shared" si="58"/>
        <v>0.32158590308370044</v>
      </c>
      <c r="Y128" s="467">
        <f t="shared" si="59"/>
        <v>-0.16897506925207756</v>
      </c>
    </row>
    <row r="129" spans="1:25" ht="12.75" customHeight="1" x14ac:dyDescent="0.2">
      <c r="A129" s="462" t="s">
        <v>108</v>
      </c>
      <c r="B129" s="11">
        <v>204</v>
      </c>
      <c r="C129" s="11">
        <v>225</v>
      </c>
      <c r="D129" s="11">
        <v>241</v>
      </c>
      <c r="E129" s="467">
        <f t="shared" si="52"/>
        <v>0.18137254901960784</v>
      </c>
      <c r="F129" s="467">
        <f t="shared" si="53"/>
        <v>7.1111111111111111E-2</v>
      </c>
      <c r="H129" s="11">
        <v>198</v>
      </c>
      <c r="I129" s="11">
        <v>285</v>
      </c>
      <c r="J129" s="11">
        <v>310</v>
      </c>
      <c r="K129" s="467">
        <f t="shared" si="54"/>
        <v>0.56565656565656564</v>
      </c>
      <c r="L129" s="467">
        <f t="shared" si="55"/>
        <v>8.771929824561403E-2</v>
      </c>
      <c r="N129" s="462" t="s">
        <v>108</v>
      </c>
      <c r="O129" s="11">
        <v>204</v>
      </c>
      <c r="P129" s="11">
        <v>225</v>
      </c>
      <c r="Q129" s="11">
        <v>241</v>
      </c>
      <c r="R129" s="467">
        <f t="shared" si="56"/>
        <v>0.18137254901960784</v>
      </c>
      <c r="S129" s="467">
        <f t="shared" si="57"/>
        <v>7.1111111111111111E-2</v>
      </c>
      <c r="U129" s="11">
        <v>198</v>
      </c>
      <c r="V129" s="11">
        <v>285</v>
      </c>
      <c r="W129" s="11">
        <v>310</v>
      </c>
      <c r="X129" s="467">
        <f t="shared" si="58"/>
        <v>0.56565656565656564</v>
      </c>
      <c r="Y129" s="467">
        <f t="shared" si="59"/>
        <v>8.771929824561403E-2</v>
      </c>
    </row>
    <row r="130" spans="1:25" ht="12.75" customHeight="1" x14ac:dyDescent="0.2">
      <c r="A130" t="s">
        <v>109</v>
      </c>
      <c r="B130" s="11">
        <v>132</v>
      </c>
      <c r="C130" s="11">
        <v>183</v>
      </c>
      <c r="D130" s="11">
        <v>146</v>
      </c>
      <c r="E130" s="451">
        <f t="shared" si="52"/>
        <v>0.10606060606060606</v>
      </c>
      <c r="F130" s="451">
        <f t="shared" si="53"/>
        <v>-0.20218579234972678</v>
      </c>
      <c r="G130"/>
      <c r="H130" s="11">
        <v>216</v>
      </c>
      <c r="I130" s="11">
        <v>247</v>
      </c>
      <c r="J130" s="11">
        <v>309</v>
      </c>
      <c r="K130" s="451">
        <f t="shared" si="54"/>
        <v>0.43055555555555558</v>
      </c>
      <c r="L130" s="451">
        <f t="shared" si="55"/>
        <v>0.25101214574898784</v>
      </c>
      <c r="N130" t="s">
        <v>109</v>
      </c>
      <c r="O130" s="11">
        <v>132</v>
      </c>
      <c r="P130" s="11">
        <v>183</v>
      </c>
      <c r="Q130" s="11">
        <v>146</v>
      </c>
      <c r="R130" s="451">
        <f t="shared" si="56"/>
        <v>0.10606060606060606</v>
      </c>
      <c r="S130" s="451">
        <f t="shared" si="57"/>
        <v>-0.20218579234972678</v>
      </c>
      <c r="T130"/>
      <c r="U130" s="11">
        <v>216</v>
      </c>
      <c r="V130" s="11">
        <v>247</v>
      </c>
      <c r="W130" s="11">
        <v>309</v>
      </c>
      <c r="X130" s="451">
        <f t="shared" si="58"/>
        <v>0.43055555555555558</v>
      </c>
      <c r="Y130" s="451">
        <f t="shared" si="59"/>
        <v>0.25101214574898784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3558</v>
      </c>
      <c r="C132" s="462">
        <f>SUM(C119:C130)</f>
        <v>3494</v>
      </c>
      <c r="D132" s="462">
        <f>SUM(D119:D130)</f>
        <v>3684</v>
      </c>
      <c r="E132" s="467">
        <f>(+D132-B132)/B132</f>
        <v>3.5413153456998317E-2</v>
      </c>
      <c r="F132" s="467">
        <f>(+D132-C132)/C132</f>
        <v>5.4378935317687463E-2</v>
      </c>
      <c r="H132" s="462">
        <f>SUM(H119:H131)</f>
        <v>2762</v>
      </c>
      <c r="I132" s="462">
        <f>SUM(I119:I131)</f>
        <v>3052</v>
      </c>
      <c r="J132" s="462">
        <f>SUM(J119:J131)</f>
        <v>3336</v>
      </c>
      <c r="K132" s="467">
        <f>(+J132-H132)/H132</f>
        <v>0.20782041998551773</v>
      </c>
      <c r="L132" s="467">
        <f>(+J132-I132)/I132</f>
        <v>9.3053735255570119E-2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3684</v>
      </c>
      <c r="R132" s="467">
        <f>(+Q132-O132)/O132</f>
        <v>3.5413153456998317E-2</v>
      </c>
      <c r="S132" s="467">
        <f>(+Q132-P132)/P132</f>
        <v>5.4378935317687463E-2</v>
      </c>
      <c r="U132" s="462">
        <f>SUM(U119:U131)</f>
        <v>2762</v>
      </c>
      <c r="V132" s="462">
        <f>SUM(V119:V131)</f>
        <v>3052</v>
      </c>
      <c r="W132" s="462">
        <f>SUM(W119:W131)</f>
        <v>3336</v>
      </c>
      <c r="X132" s="467">
        <f>(+W132-U132)/U132</f>
        <v>0.20782041998551773</v>
      </c>
      <c r="Y132" s="467">
        <f>(+W132-V132)/V132</f>
        <v>9.3053735255570119E-2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3259</v>
      </c>
      <c r="C137" s="2" t="s">
        <v>4040</v>
      </c>
      <c r="D137" s="2" t="s">
        <v>4793</v>
      </c>
      <c r="E137" s="2" t="s">
        <v>4794</v>
      </c>
      <c r="F137" s="2" t="s">
        <v>4795</v>
      </c>
      <c r="H137" s="2" t="s">
        <v>3260</v>
      </c>
      <c r="I137" s="2" t="s">
        <v>4041</v>
      </c>
      <c r="J137" s="2" t="s">
        <v>4796</v>
      </c>
      <c r="K137" s="2" t="s">
        <v>4794</v>
      </c>
      <c r="L137" s="2" t="s">
        <v>4797</v>
      </c>
      <c r="O137" s="2" t="s">
        <v>3259</v>
      </c>
      <c r="P137" s="2" t="s">
        <v>4040</v>
      </c>
      <c r="Q137" s="2" t="s">
        <v>4793</v>
      </c>
      <c r="R137" s="2" t="s">
        <v>4794</v>
      </c>
      <c r="S137" s="2" t="s">
        <v>4795</v>
      </c>
      <c r="U137" s="2" t="s">
        <v>3260</v>
      </c>
      <c r="V137" s="2" t="s">
        <v>4041</v>
      </c>
      <c r="W137" s="2" t="s">
        <v>4796</v>
      </c>
      <c r="X137" s="2" t="s">
        <v>4794</v>
      </c>
      <c r="Y137" s="2" t="s">
        <v>4797</v>
      </c>
    </row>
    <row r="138" spans="1:25" ht="12.75" customHeight="1" x14ac:dyDescent="0.2">
      <c r="A138" s="462" t="s">
        <v>98</v>
      </c>
      <c r="B138" s="462">
        <v>185</v>
      </c>
      <c r="C138" s="462">
        <v>187</v>
      </c>
      <c r="D138" s="462">
        <v>144</v>
      </c>
      <c r="E138" s="467">
        <f t="shared" ref="E138:E149" si="60">(+D138-B138)/B138</f>
        <v>-0.22162162162162163</v>
      </c>
      <c r="F138" s="467">
        <f t="shared" ref="F138:F149" si="61">(+D138-C138)/C138</f>
        <v>-0.22994652406417113</v>
      </c>
      <c r="H138" s="462">
        <v>109</v>
      </c>
      <c r="I138" s="462">
        <v>117</v>
      </c>
      <c r="J138" s="462">
        <v>133</v>
      </c>
      <c r="K138" s="467">
        <f t="shared" ref="K138:K149" si="62">(+J138-H138)/H138</f>
        <v>0.22018348623853212</v>
      </c>
      <c r="L138" s="467">
        <f t="shared" ref="L138:L149" si="63"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">
      <c r="A139" s="462" t="s">
        <v>99</v>
      </c>
      <c r="B139" s="462">
        <v>174</v>
      </c>
      <c r="C139" s="462">
        <v>193</v>
      </c>
      <c r="D139" s="462">
        <v>118</v>
      </c>
      <c r="E139" s="467">
        <f t="shared" si="60"/>
        <v>-0.32183908045977011</v>
      </c>
      <c r="F139" s="467">
        <f t="shared" si="61"/>
        <v>-0.38860103626943004</v>
      </c>
      <c r="H139" s="462">
        <v>122</v>
      </c>
      <c r="I139" s="462">
        <v>133</v>
      </c>
      <c r="J139" s="462">
        <v>157</v>
      </c>
      <c r="K139" s="467">
        <f t="shared" si="62"/>
        <v>0.28688524590163933</v>
      </c>
      <c r="L139" s="467">
        <f t="shared" si="63"/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64">(+Q139-O139)/O139</f>
        <v>-0.32183908045977011</v>
      </c>
      <c r="S139" s="467">
        <f t="shared" ref="S139:S149" si="65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66">(+W139-U139)/U139</f>
        <v>0.28688524590163933</v>
      </c>
      <c r="Y139" s="467">
        <f t="shared" ref="Y139:Y149" si="67">(+W139-V139)/V139</f>
        <v>0.18045112781954886</v>
      </c>
    </row>
    <row r="140" spans="1:25" ht="12.75" customHeight="1" x14ac:dyDescent="0.2">
      <c r="A140" s="462" t="s">
        <v>100</v>
      </c>
      <c r="B140" s="462">
        <v>278</v>
      </c>
      <c r="C140" s="462">
        <v>266</v>
      </c>
      <c r="D140" s="462">
        <v>227</v>
      </c>
      <c r="E140" s="467">
        <f t="shared" si="60"/>
        <v>-0.18345323741007194</v>
      </c>
      <c r="F140" s="467">
        <f t="shared" si="61"/>
        <v>-0.14661654135338345</v>
      </c>
      <c r="H140" s="462">
        <v>180</v>
      </c>
      <c r="I140" s="462">
        <v>177</v>
      </c>
      <c r="J140" s="462">
        <v>169</v>
      </c>
      <c r="K140" s="467">
        <f t="shared" si="62"/>
        <v>-6.1111111111111109E-2</v>
      </c>
      <c r="L140" s="467">
        <f t="shared" si="63"/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64"/>
        <v>-0.18345323741007194</v>
      </c>
      <c r="S140" s="467">
        <f t="shared" si="65"/>
        <v>-0.14661654135338345</v>
      </c>
      <c r="U140" s="462">
        <v>180</v>
      </c>
      <c r="V140" s="462">
        <v>177</v>
      </c>
      <c r="W140" s="462">
        <v>169</v>
      </c>
      <c r="X140" s="467">
        <f t="shared" si="66"/>
        <v>-6.1111111111111109E-2</v>
      </c>
      <c r="Y140" s="467">
        <f t="shared" si="67"/>
        <v>-4.519774011299435E-2</v>
      </c>
    </row>
    <row r="141" spans="1:25" ht="12.75" customHeight="1" x14ac:dyDescent="0.2">
      <c r="A141" s="462" t="s">
        <v>101</v>
      </c>
      <c r="B141" s="11">
        <v>312</v>
      </c>
      <c r="C141" s="11">
        <v>212</v>
      </c>
      <c r="D141" s="11">
        <v>273</v>
      </c>
      <c r="E141" s="467">
        <f t="shared" si="60"/>
        <v>-0.125</v>
      </c>
      <c r="F141" s="467">
        <f t="shared" si="61"/>
        <v>0.28773584905660377</v>
      </c>
      <c r="H141" s="11">
        <v>193</v>
      </c>
      <c r="I141" s="11">
        <v>179</v>
      </c>
      <c r="J141" s="11">
        <v>189</v>
      </c>
      <c r="K141" s="467">
        <f t="shared" si="62"/>
        <v>-2.072538860103627E-2</v>
      </c>
      <c r="L141" s="467">
        <f t="shared" si="63"/>
        <v>5.5865921787709494E-2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64"/>
        <v>-0.125</v>
      </c>
      <c r="S141" s="467">
        <f t="shared" si="65"/>
        <v>0.28773584905660377</v>
      </c>
      <c r="U141" s="11">
        <v>193</v>
      </c>
      <c r="V141" s="11">
        <v>179</v>
      </c>
      <c r="W141" s="11">
        <v>189</v>
      </c>
      <c r="X141" s="467">
        <f t="shared" si="66"/>
        <v>-2.072538860103627E-2</v>
      </c>
      <c r="Y141" s="467">
        <f t="shared" si="67"/>
        <v>5.5865921787709494E-2</v>
      </c>
    </row>
    <row r="142" spans="1:25" ht="12.75" customHeight="1" x14ac:dyDescent="0.2">
      <c r="A142" s="462" t="s">
        <v>102</v>
      </c>
      <c r="B142" s="11">
        <v>315</v>
      </c>
      <c r="C142" s="11">
        <v>233</v>
      </c>
      <c r="D142" s="11">
        <v>279</v>
      </c>
      <c r="E142" s="467">
        <f t="shared" si="60"/>
        <v>-0.11428571428571428</v>
      </c>
      <c r="F142" s="467">
        <f t="shared" si="61"/>
        <v>0.19742489270386265</v>
      </c>
      <c r="H142" s="11">
        <v>264</v>
      </c>
      <c r="I142" s="11">
        <v>170</v>
      </c>
      <c r="J142" s="11">
        <v>211</v>
      </c>
      <c r="K142" s="467">
        <f t="shared" si="62"/>
        <v>-0.20075757575757575</v>
      </c>
      <c r="L142" s="467">
        <f t="shared" si="63"/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64"/>
        <v>-0.11428571428571428</v>
      </c>
      <c r="S142" s="467">
        <f t="shared" si="65"/>
        <v>0.19742489270386265</v>
      </c>
      <c r="U142" s="11">
        <v>264</v>
      </c>
      <c r="V142" s="11">
        <v>170</v>
      </c>
      <c r="W142" s="11">
        <v>211</v>
      </c>
      <c r="X142" s="467">
        <f t="shared" si="66"/>
        <v>-0.20075757575757575</v>
      </c>
      <c r="Y142" s="467">
        <f t="shared" si="67"/>
        <v>0.2411764705882353</v>
      </c>
    </row>
    <row r="143" spans="1:25" ht="12.75" customHeight="1" x14ac:dyDescent="0.2">
      <c r="A143" s="462" t="s">
        <v>103</v>
      </c>
      <c r="B143" s="11">
        <v>302</v>
      </c>
      <c r="C143" s="11">
        <v>300</v>
      </c>
      <c r="D143" s="11">
        <v>344</v>
      </c>
      <c r="E143" s="467">
        <f t="shared" si="60"/>
        <v>0.13907284768211919</v>
      </c>
      <c r="F143" s="467">
        <f t="shared" si="61"/>
        <v>0.14666666666666667</v>
      </c>
      <c r="H143" s="11">
        <v>228</v>
      </c>
      <c r="I143" s="11">
        <v>227</v>
      </c>
      <c r="J143" s="11">
        <v>289</v>
      </c>
      <c r="K143" s="467">
        <f t="shared" si="62"/>
        <v>0.26754385964912281</v>
      </c>
      <c r="L143" s="467">
        <f t="shared" si="63"/>
        <v>0.27312775330396477</v>
      </c>
      <c r="N143" s="462" t="s">
        <v>103</v>
      </c>
      <c r="O143" s="11">
        <v>302</v>
      </c>
      <c r="P143" s="11">
        <v>300</v>
      </c>
      <c r="Q143" s="11">
        <v>344</v>
      </c>
      <c r="R143" s="467">
        <f t="shared" si="64"/>
        <v>0.13907284768211919</v>
      </c>
      <c r="S143" s="467">
        <f t="shared" si="65"/>
        <v>0.14666666666666667</v>
      </c>
      <c r="U143" s="11">
        <v>228</v>
      </c>
      <c r="V143" s="11">
        <v>227</v>
      </c>
      <c r="W143" s="11">
        <v>289</v>
      </c>
      <c r="X143" s="467">
        <f t="shared" si="66"/>
        <v>0.26754385964912281</v>
      </c>
      <c r="Y143" s="467">
        <f t="shared" si="67"/>
        <v>0.27312775330396477</v>
      </c>
    </row>
    <row r="144" spans="1:25" ht="12.75" customHeight="1" x14ac:dyDescent="0.2">
      <c r="A144" s="462" t="s">
        <v>104</v>
      </c>
      <c r="B144" s="11">
        <v>360</v>
      </c>
      <c r="C144" s="11">
        <v>290</v>
      </c>
      <c r="D144" s="11">
        <v>346</v>
      </c>
      <c r="E144" s="467">
        <f t="shared" si="60"/>
        <v>-3.888888888888889E-2</v>
      </c>
      <c r="F144" s="467">
        <f t="shared" si="61"/>
        <v>0.19310344827586207</v>
      </c>
      <c r="H144" s="11">
        <v>242</v>
      </c>
      <c r="I144" s="11">
        <v>292</v>
      </c>
      <c r="J144" s="11">
        <v>270</v>
      </c>
      <c r="K144" s="467">
        <f t="shared" si="62"/>
        <v>0.11570247933884298</v>
      </c>
      <c r="L144" s="467">
        <f t="shared" si="63"/>
        <v>-7.5342465753424653E-2</v>
      </c>
      <c r="N144" s="462" t="s">
        <v>104</v>
      </c>
      <c r="O144" s="11">
        <v>360</v>
      </c>
      <c r="P144" s="11">
        <v>290</v>
      </c>
      <c r="Q144" s="11">
        <v>346</v>
      </c>
      <c r="R144" s="467">
        <f t="shared" si="64"/>
        <v>-3.888888888888889E-2</v>
      </c>
      <c r="S144" s="467">
        <f t="shared" si="65"/>
        <v>0.19310344827586207</v>
      </c>
      <c r="U144" s="11">
        <v>242</v>
      </c>
      <c r="V144" s="11">
        <v>292</v>
      </c>
      <c r="W144" s="11">
        <v>270</v>
      </c>
      <c r="X144" s="467">
        <f t="shared" si="66"/>
        <v>0.11570247933884298</v>
      </c>
      <c r="Y144" s="467">
        <f t="shared" si="67"/>
        <v>-7.5342465753424653E-2</v>
      </c>
    </row>
    <row r="145" spans="1:25" ht="12.75" customHeight="1" x14ac:dyDescent="0.2">
      <c r="A145" s="462" t="s">
        <v>105</v>
      </c>
      <c r="B145" s="11">
        <v>317</v>
      </c>
      <c r="C145" s="11">
        <v>282</v>
      </c>
      <c r="D145" s="11">
        <v>303</v>
      </c>
      <c r="E145" s="467">
        <f t="shared" si="60"/>
        <v>-4.4164037854889593E-2</v>
      </c>
      <c r="F145" s="467">
        <f t="shared" si="61"/>
        <v>7.4468085106382975E-2</v>
      </c>
      <c r="H145" s="11">
        <v>276</v>
      </c>
      <c r="I145" s="11">
        <v>271</v>
      </c>
      <c r="J145" s="11">
        <v>273</v>
      </c>
      <c r="K145" s="467">
        <f t="shared" si="62"/>
        <v>-1.0869565217391304E-2</v>
      </c>
      <c r="L145" s="467">
        <f t="shared" si="63"/>
        <v>7.3800738007380072E-3</v>
      </c>
      <c r="N145" s="462" t="s">
        <v>105</v>
      </c>
      <c r="O145" s="11">
        <v>317</v>
      </c>
      <c r="P145" s="11">
        <v>282</v>
      </c>
      <c r="Q145" s="11">
        <v>303</v>
      </c>
      <c r="R145" s="467">
        <f t="shared" si="64"/>
        <v>-4.4164037854889593E-2</v>
      </c>
      <c r="S145" s="467">
        <f t="shared" si="65"/>
        <v>7.4468085106382975E-2</v>
      </c>
      <c r="U145" s="11">
        <v>276</v>
      </c>
      <c r="V145" s="11">
        <v>271</v>
      </c>
      <c r="W145" s="11">
        <v>273</v>
      </c>
      <c r="X145" s="467">
        <f t="shared" si="66"/>
        <v>-1.0869565217391304E-2</v>
      </c>
      <c r="Y145" s="467">
        <f t="shared" si="67"/>
        <v>7.3800738007380072E-3</v>
      </c>
    </row>
    <row r="146" spans="1:25" ht="12.75" customHeight="1" x14ac:dyDescent="0.2">
      <c r="A146" s="462" t="s">
        <v>106</v>
      </c>
      <c r="B146" s="11">
        <v>254</v>
      </c>
      <c r="C146" s="11">
        <v>310</v>
      </c>
      <c r="D146" s="11">
        <v>272</v>
      </c>
      <c r="E146" s="467">
        <f t="shared" si="60"/>
        <v>7.0866141732283464E-2</v>
      </c>
      <c r="F146" s="467">
        <f t="shared" si="61"/>
        <v>-0.12258064516129032</v>
      </c>
      <c r="H146" s="11">
        <v>226</v>
      </c>
      <c r="I146" s="11">
        <v>231</v>
      </c>
      <c r="J146" s="11">
        <v>237</v>
      </c>
      <c r="K146" s="467">
        <f t="shared" si="62"/>
        <v>4.8672566371681415E-2</v>
      </c>
      <c r="L146" s="467">
        <f t="shared" si="63"/>
        <v>2.5974025974025976E-2</v>
      </c>
      <c r="N146" s="462" t="s">
        <v>106</v>
      </c>
      <c r="O146" s="11">
        <v>254</v>
      </c>
      <c r="P146" s="11">
        <v>310</v>
      </c>
      <c r="Q146" s="11">
        <v>272</v>
      </c>
      <c r="R146" s="467">
        <f t="shared" si="64"/>
        <v>7.0866141732283464E-2</v>
      </c>
      <c r="S146" s="467">
        <f t="shared" si="65"/>
        <v>-0.12258064516129032</v>
      </c>
      <c r="U146" s="11">
        <v>226</v>
      </c>
      <c r="V146" s="11">
        <v>231</v>
      </c>
      <c r="W146" s="11">
        <v>237</v>
      </c>
      <c r="X146" s="467">
        <f t="shared" si="66"/>
        <v>4.8672566371681415E-2</v>
      </c>
      <c r="Y146" s="467">
        <f t="shared" si="67"/>
        <v>2.5974025974025976E-2</v>
      </c>
    </row>
    <row r="147" spans="1:25" ht="12.75" customHeight="1" x14ac:dyDescent="0.2">
      <c r="A147" s="462" t="s">
        <v>107</v>
      </c>
      <c r="B147" s="11">
        <v>274</v>
      </c>
      <c r="C147" s="11">
        <v>253</v>
      </c>
      <c r="D147" s="11">
        <v>288</v>
      </c>
      <c r="E147" s="467">
        <f t="shared" si="60"/>
        <v>5.1094890510948905E-2</v>
      </c>
      <c r="F147" s="467">
        <f t="shared" si="61"/>
        <v>0.13833992094861661</v>
      </c>
      <c r="H147" s="11">
        <v>201</v>
      </c>
      <c r="I147" s="11">
        <v>240</v>
      </c>
      <c r="J147" s="11">
        <v>231</v>
      </c>
      <c r="K147" s="467">
        <f t="shared" si="62"/>
        <v>0.14925373134328357</v>
      </c>
      <c r="L147" s="467">
        <f t="shared" si="63"/>
        <v>-3.7499999999999999E-2</v>
      </c>
      <c r="N147" s="462" t="s">
        <v>107</v>
      </c>
      <c r="O147" s="11">
        <v>274</v>
      </c>
      <c r="P147" s="11">
        <v>253</v>
      </c>
      <c r="Q147" s="11">
        <v>288</v>
      </c>
      <c r="R147" s="467">
        <f t="shared" si="64"/>
        <v>5.1094890510948905E-2</v>
      </c>
      <c r="S147" s="467">
        <f t="shared" si="65"/>
        <v>0.13833992094861661</v>
      </c>
      <c r="U147" s="11">
        <v>201</v>
      </c>
      <c r="V147" s="11">
        <v>240</v>
      </c>
      <c r="W147" s="11">
        <v>231</v>
      </c>
      <c r="X147" s="467">
        <f t="shared" si="66"/>
        <v>0.14925373134328357</v>
      </c>
      <c r="Y147" s="467">
        <f t="shared" si="67"/>
        <v>-3.7499999999999999E-2</v>
      </c>
    </row>
    <row r="148" spans="1:25" ht="12.75" customHeight="1" x14ac:dyDescent="0.2">
      <c r="A148" s="462" t="s">
        <v>108</v>
      </c>
      <c r="B148" s="11">
        <v>187</v>
      </c>
      <c r="C148" s="11">
        <v>195</v>
      </c>
      <c r="D148" s="11">
        <v>187</v>
      </c>
      <c r="E148" s="467">
        <f t="shared" si="60"/>
        <v>0</v>
      </c>
      <c r="F148" s="467">
        <f t="shared" si="61"/>
        <v>-4.1025641025641026E-2</v>
      </c>
      <c r="H148" s="11">
        <v>180</v>
      </c>
      <c r="I148" s="11">
        <v>220</v>
      </c>
      <c r="J148" s="11">
        <v>240</v>
      </c>
      <c r="K148" s="467">
        <f t="shared" si="62"/>
        <v>0.33333333333333331</v>
      </c>
      <c r="L148" s="467">
        <f t="shared" si="63"/>
        <v>9.0909090909090912E-2</v>
      </c>
      <c r="N148" s="462" t="s">
        <v>108</v>
      </c>
      <c r="O148" s="11">
        <v>187</v>
      </c>
      <c r="P148" s="11">
        <v>195</v>
      </c>
      <c r="Q148" s="11">
        <v>187</v>
      </c>
      <c r="R148" s="467">
        <f t="shared" si="64"/>
        <v>0</v>
      </c>
      <c r="S148" s="467">
        <f t="shared" si="65"/>
        <v>-4.1025641025641026E-2</v>
      </c>
      <c r="U148" s="11">
        <v>180</v>
      </c>
      <c r="V148" s="11">
        <v>220</v>
      </c>
      <c r="W148" s="11">
        <v>240</v>
      </c>
      <c r="X148" s="467">
        <f t="shared" si="66"/>
        <v>0.33333333333333331</v>
      </c>
      <c r="Y148" s="467">
        <f t="shared" si="67"/>
        <v>9.0909090909090912E-2</v>
      </c>
    </row>
    <row r="149" spans="1:25" ht="12.75" customHeight="1" x14ac:dyDescent="0.2">
      <c r="A149" t="s">
        <v>109</v>
      </c>
      <c r="B149" s="11">
        <v>105</v>
      </c>
      <c r="C149" s="11">
        <v>122</v>
      </c>
      <c r="D149" s="11">
        <v>100</v>
      </c>
      <c r="E149" s="451">
        <f t="shared" si="60"/>
        <v>-4.7619047619047616E-2</v>
      </c>
      <c r="F149" s="451">
        <f t="shared" si="61"/>
        <v>-0.18032786885245902</v>
      </c>
      <c r="G149"/>
      <c r="H149" s="11">
        <v>159</v>
      </c>
      <c r="I149" s="11">
        <v>214</v>
      </c>
      <c r="J149" s="11">
        <v>222</v>
      </c>
      <c r="K149" s="451">
        <f t="shared" si="62"/>
        <v>0.39622641509433965</v>
      </c>
      <c r="L149" s="451">
        <f t="shared" si="63"/>
        <v>3.7383177570093455E-2</v>
      </c>
      <c r="N149" t="s">
        <v>109</v>
      </c>
      <c r="O149" s="11">
        <v>105</v>
      </c>
      <c r="P149" s="11">
        <v>122</v>
      </c>
      <c r="Q149" s="11">
        <v>100</v>
      </c>
      <c r="R149" s="451">
        <f t="shared" si="64"/>
        <v>-4.7619047619047616E-2</v>
      </c>
      <c r="S149" s="451">
        <f t="shared" si="65"/>
        <v>-0.18032786885245902</v>
      </c>
      <c r="T149"/>
      <c r="U149" s="11">
        <v>159</v>
      </c>
      <c r="V149" s="11">
        <v>214</v>
      </c>
      <c r="W149" s="11">
        <v>222</v>
      </c>
      <c r="X149" s="451">
        <f t="shared" si="66"/>
        <v>0.39622641509433965</v>
      </c>
      <c r="Y149" s="451">
        <f t="shared" si="67"/>
        <v>3.7383177570093455E-2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3063</v>
      </c>
      <c r="C151" s="462">
        <f>SUM(C138:C149)</f>
        <v>2843</v>
      </c>
      <c r="D151" s="462">
        <f>SUM(D138:D149)</f>
        <v>2881</v>
      </c>
      <c r="E151" s="467">
        <f>(+D151-B151)/B151</f>
        <v>-5.9418870388507995E-2</v>
      </c>
      <c r="F151" s="467">
        <f>(+D151-C151)/C151</f>
        <v>1.3366162504396765E-2</v>
      </c>
      <c r="H151" s="462">
        <f>SUM(H138:H149)</f>
        <v>2380</v>
      </c>
      <c r="I151" s="462">
        <f>SUM(I138:I149)</f>
        <v>2471</v>
      </c>
      <c r="J151" s="462">
        <f>SUM(J138:J149)</f>
        <v>2621</v>
      </c>
      <c r="K151" s="467">
        <f>(+J151-H151)/H151</f>
        <v>0.10126050420168067</v>
      </c>
      <c r="L151" s="467">
        <f>(+J151-I151)/I151</f>
        <v>6.0704168352893564E-2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2881</v>
      </c>
      <c r="R151" s="467">
        <f>(+Q151-O151)/O151</f>
        <v>-5.9418870388507995E-2</v>
      </c>
      <c r="S151" s="467">
        <f>(+Q151-P151)/P151</f>
        <v>1.3366162504396765E-2</v>
      </c>
      <c r="U151" s="462">
        <f>SUM(U138:U149)</f>
        <v>2380</v>
      </c>
      <c r="V151" s="462">
        <f>SUM(V138:V149)</f>
        <v>2471</v>
      </c>
      <c r="W151" s="462">
        <f>SUM(W138:W149)</f>
        <v>2621</v>
      </c>
      <c r="X151" s="467">
        <f>(+W151-U151)/U151</f>
        <v>0.10126050420168067</v>
      </c>
      <c r="Y151" s="467">
        <f>(+W151-V151)/V151</f>
        <v>6.0704168352893564E-2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44572</v>
      </c>
      <c r="F155" s="468" t="s">
        <v>117</v>
      </c>
      <c r="G155" s="468"/>
      <c r="N155" s="461">
        <f ca="1">TODAY()</f>
        <v>44572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3259</v>
      </c>
      <c r="C158" s="2" t="s">
        <v>4040</v>
      </c>
      <c r="D158" s="2" t="s">
        <v>4793</v>
      </c>
      <c r="E158" s="2" t="s">
        <v>4794</v>
      </c>
      <c r="F158" s="2" t="s">
        <v>4795</v>
      </c>
      <c r="H158" s="2" t="s">
        <v>3260</v>
      </c>
      <c r="I158" s="2" t="s">
        <v>4041</v>
      </c>
      <c r="J158" s="2" t="s">
        <v>4796</v>
      </c>
      <c r="K158" s="2" t="s">
        <v>4794</v>
      </c>
      <c r="L158" s="2" t="s">
        <v>4797</v>
      </c>
      <c r="O158" s="2" t="s">
        <v>3259</v>
      </c>
      <c r="P158" s="2" t="s">
        <v>4040</v>
      </c>
      <c r="Q158" s="2" t="s">
        <v>4793</v>
      </c>
      <c r="R158" s="2" t="s">
        <v>4794</v>
      </c>
      <c r="S158" s="2" t="s">
        <v>4795</v>
      </c>
      <c r="U158" s="2" t="s">
        <v>3260</v>
      </c>
      <c r="V158" s="2" t="s">
        <v>4041</v>
      </c>
      <c r="W158" s="2" t="s">
        <v>4796</v>
      </c>
      <c r="X158" s="2" t="s">
        <v>4794</v>
      </c>
      <c r="Y158" s="2" t="s">
        <v>4797</v>
      </c>
    </row>
    <row r="159" spans="1:25" ht="12.75" customHeight="1" x14ac:dyDescent="0.2">
      <c r="A159" s="462" t="s">
        <v>98</v>
      </c>
      <c r="B159" s="462">
        <v>159</v>
      </c>
      <c r="C159" s="462">
        <v>152</v>
      </c>
      <c r="D159" s="462">
        <v>133</v>
      </c>
      <c r="E159" s="467">
        <f t="shared" ref="E159:E170" si="68">(+D159-B159)/B159</f>
        <v>-0.16352201257861634</v>
      </c>
      <c r="F159" s="467">
        <f t="shared" ref="F159:F170" si="69">(+D159-C159)/C159</f>
        <v>-0.125</v>
      </c>
      <c r="H159" s="462">
        <v>80</v>
      </c>
      <c r="I159" s="462">
        <v>88</v>
      </c>
      <c r="J159" s="462">
        <v>101</v>
      </c>
      <c r="K159" s="467">
        <f t="shared" ref="K159:K170" si="70">(+J159-H159)/H159</f>
        <v>0.26250000000000001</v>
      </c>
      <c r="L159" s="467">
        <f t="shared" ref="L159:L170" si="71"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">
      <c r="A160" s="462" t="s">
        <v>99</v>
      </c>
      <c r="B160" s="462">
        <v>158</v>
      </c>
      <c r="C160" s="462">
        <v>189</v>
      </c>
      <c r="D160" s="462">
        <v>131</v>
      </c>
      <c r="E160" s="467">
        <f t="shared" si="68"/>
        <v>-0.17088607594936708</v>
      </c>
      <c r="F160" s="467">
        <f t="shared" si="69"/>
        <v>-0.30687830687830686</v>
      </c>
      <c r="H160" s="462">
        <v>99</v>
      </c>
      <c r="I160" s="462">
        <v>99</v>
      </c>
      <c r="J160" s="462">
        <v>111</v>
      </c>
      <c r="K160" s="467">
        <f t="shared" si="70"/>
        <v>0.12121212121212122</v>
      </c>
      <c r="L160" s="467">
        <f t="shared" si="71"/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72">(+Q160-O160)/O160</f>
        <v>-0.17088607594936708</v>
      </c>
      <c r="S160" s="467">
        <f t="shared" ref="S160:S170" si="73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74">(+W160-U160)/U160</f>
        <v>0.12121212121212122</v>
      </c>
      <c r="Y160" s="467">
        <f t="shared" ref="Y160:Y170" si="75">(+W160-V160)/V160</f>
        <v>0.12121212121212122</v>
      </c>
    </row>
    <row r="161" spans="1:25" ht="12.75" customHeight="1" x14ac:dyDescent="0.2">
      <c r="A161" s="462" t="s">
        <v>100</v>
      </c>
      <c r="B161" s="462">
        <v>209</v>
      </c>
      <c r="C161" s="462">
        <v>207</v>
      </c>
      <c r="D161" s="462">
        <v>165</v>
      </c>
      <c r="E161" s="467">
        <f t="shared" si="68"/>
        <v>-0.21052631578947367</v>
      </c>
      <c r="F161" s="467">
        <f t="shared" si="69"/>
        <v>-0.20289855072463769</v>
      </c>
      <c r="H161" s="462">
        <v>122</v>
      </c>
      <c r="I161" s="462">
        <v>127</v>
      </c>
      <c r="J161" s="462">
        <v>132</v>
      </c>
      <c r="K161" s="467">
        <f t="shared" si="70"/>
        <v>8.1967213114754092E-2</v>
      </c>
      <c r="L161" s="467">
        <f t="shared" si="71"/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72"/>
        <v>-0.21052631578947367</v>
      </c>
      <c r="S161" s="467">
        <f t="shared" si="73"/>
        <v>-0.20289855072463769</v>
      </c>
      <c r="U161" s="462">
        <v>122</v>
      </c>
      <c r="V161" s="462">
        <v>127</v>
      </c>
      <c r="W161" s="462">
        <v>132</v>
      </c>
      <c r="X161" s="467">
        <f t="shared" si="74"/>
        <v>8.1967213114754092E-2</v>
      </c>
      <c r="Y161" s="467">
        <f t="shared" si="75"/>
        <v>3.937007874015748E-2</v>
      </c>
    </row>
    <row r="162" spans="1:25" ht="12.75" customHeight="1" x14ac:dyDescent="0.2">
      <c r="A162" s="462" t="s">
        <v>101</v>
      </c>
      <c r="B162" s="11">
        <v>266</v>
      </c>
      <c r="C162" s="11">
        <v>138</v>
      </c>
      <c r="D162" s="11">
        <v>216</v>
      </c>
      <c r="E162" s="467">
        <f t="shared" si="68"/>
        <v>-0.18796992481203006</v>
      </c>
      <c r="F162" s="467">
        <f t="shared" si="69"/>
        <v>0.56521739130434778</v>
      </c>
      <c r="H162" s="11">
        <v>147</v>
      </c>
      <c r="I162" s="11">
        <v>103</v>
      </c>
      <c r="J162" s="11">
        <v>155</v>
      </c>
      <c r="K162" s="467">
        <f t="shared" si="70"/>
        <v>5.4421768707482991E-2</v>
      </c>
      <c r="L162" s="467">
        <f t="shared" si="71"/>
        <v>0.50485436893203883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72"/>
        <v>-0.18796992481203006</v>
      </c>
      <c r="S162" s="467">
        <f t="shared" si="73"/>
        <v>0.56521739130434778</v>
      </c>
      <c r="U162" s="11">
        <v>147</v>
      </c>
      <c r="V162" s="11">
        <v>103</v>
      </c>
      <c r="W162" s="11">
        <v>155</v>
      </c>
      <c r="X162" s="467">
        <f t="shared" si="74"/>
        <v>5.4421768707482991E-2</v>
      </c>
      <c r="Y162" s="467">
        <f t="shared" si="75"/>
        <v>0.50485436893203883</v>
      </c>
    </row>
    <row r="163" spans="1:25" ht="12.75" customHeight="1" x14ac:dyDescent="0.2">
      <c r="A163" s="462" t="s">
        <v>102</v>
      </c>
      <c r="B163" s="11">
        <v>257</v>
      </c>
      <c r="C163" s="11">
        <v>186</v>
      </c>
      <c r="D163" s="11">
        <v>244</v>
      </c>
      <c r="E163" s="467">
        <f t="shared" si="68"/>
        <v>-5.0583657587548639E-2</v>
      </c>
      <c r="F163" s="467">
        <f t="shared" si="69"/>
        <v>0.31182795698924731</v>
      </c>
      <c r="H163" s="11">
        <v>222</v>
      </c>
      <c r="I163" s="11">
        <v>129</v>
      </c>
      <c r="J163" s="11">
        <v>185</v>
      </c>
      <c r="K163" s="467">
        <f t="shared" si="70"/>
        <v>-0.16666666666666666</v>
      </c>
      <c r="L163" s="467">
        <f t="shared" si="71"/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72"/>
        <v>-5.0583657587548639E-2</v>
      </c>
      <c r="S163" s="467">
        <f t="shared" si="73"/>
        <v>0.31182795698924731</v>
      </c>
      <c r="U163" s="11">
        <v>222</v>
      </c>
      <c r="V163" s="11">
        <v>129</v>
      </c>
      <c r="W163" s="11">
        <v>185</v>
      </c>
      <c r="X163" s="467">
        <f t="shared" si="74"/>
        <v>-0.16666666666666666</v>
      </c>
      <c r="Y163" s="467">
        <f t="shared" si="75"/>
        <v>0.43410852713178294</v>
      </c>
    </row>
    <row r="164" spans="1:25" ht="12.75" customHeight="1" x14ac:dyDescent="0.2">
      <c r="A164" s="462" t="s">
        <v>103</v>
      </c>
      <c r="B164" s="11">
        <v>253</v>
      </c>
      <c r="C164" s="11">
        <v>237</v>
      </c>
      <c r="D164" s="11">
        <v>237</v>
      </c>
      <c r="E164" s="467">
        <f t="shared" si="68"/>
        <v>-6.3241106719367585E-2</v>
      </c>
      <c r="F164" s="467">
        <f t="shared" si="69"/>
        <v>0</v>
      </c>
      <c r="H164" s="11">
        <v>185</v>
      </c>
      <c r="I164" s="11">
        <v>203</v>
      </c>
      <c r="J164" s="11">
        <v>216</v>
      </c>
      <c r="K164" s="467">
        <f t="shared" si="70"/>
        <v>0.16756756756756758</v>
      </c>
      <c r="L164" s="467">
        <f t="shared" si="71"/>
        <v>6.4039408866995079E-2</v>
      </c>
      <c r="N164" s="462" t="s">
        <v>103</v>
      </c>
      <c r="O164" s="11">
        <v>253</v>
      </c>
      <c r="P164" s="11">
        <v>237</v>
      </c>
      <c r="Q164" s="11">
        <v>237</v>
      </c>
      <c r="R164" s="467">
        <f t="shared" si="72"/>
        <v>-6.3241106719367585E-2</v>
      </c>
      <c r="S164" s="467">
        <f t="shared" si="73"/>
        <v>0</v>
      </c>
      <c r="U164" s="11">
        <v>185</v>
      </c>
      <c r="V164" s="11">
        <v>203</v>
      </c>
      <c r="W164" s="11">
        <v>216</v>
      </c>
      <c r="X164" s="467">
        <f t="shared" si="74"/>
        <v>0.16756756756756758</v>
      </c>
      <c r="Y164" s="467">
        <f t="shared" si="75"/>
        <v>6.4039408866995079E-2</v>
      </c>
    </row>
    <row r="165" spans="1:25" ht="12.75" customHeight="1" x14ac:dyDescent="0.2">
      <c r="A165" s="462" t="s">
        <v>104</v>
      </c>
      <c r="B165" s="11">
        <v>263</v>
      </c>
      <c r="C165" s="11">
        <v>255</v>
      </c>
      <c r="D165" s="11">
        <v>256</v>
      </c>
      <c r="E165" s="467">
        <f t="shared" si="68"/>
        <v>-2.6615969581749048E-2</v>
      </c>
      <c r="F165" s="467">
        <f t="shared" si="69"/>
        <v>3.9215686274509803E-3</v>
      </c>
      <c r="H165" s="11">
        <v>186</v>
      </c>
      <c r="I165" s="11">
        <v>236</v>
      </c>
      <c r="J165" s="11">
        <v>190</v>
      </c>
      <c r="K165" s="467">
        <f t="shared" si="70"/>
        <v>2.1505376344086023E-2</v>
      </c>
      <c r="L165" s="467">
        <f t="shared" si="71"/>
        <v>-0.19491525423728814</v>
      </c>
      <c r="N165" s="462" t="s">
        <v>104</v>
      </c>
      <c r="O165" s="11">
        <v>263</v>
      </c>
      <c r="P165" s="11">
        <v>255</v>
      </c>
      <c r="Q165" s="11">
        <v>256</v>
      </c>
      <c r="R165" s="467">
        <f t="shared" si="72"/>
        <v>-2.6615969581749048E-2</v>
      </c>
      <c r="S165" s="467">
        <f t="shared" si="73"/>
        <v>3.9215686274509803E-3</v>
      </c>
      <c r="U165" s="11">
        <v>186</v>
      </c>
      <c r="V165" s="11">
        <v>236</v>
      </c>
      <c r="W165" s="11">
        <v>190</v>
      </c>
      <c r="X165" s="467">
        <f t="shared" si="74"/>
        <v>2.1505376344086023E-2</v>
      </c>
      <c r="Y165" s="467">
        <f t="shared" si="75"/>
        <v>-0.19491525423728814</v>
      </c>
    </row>
    <row r="166" spans="1:25" ht="12.75" customHeight="1" x14ac:dyDescent="0.2">
      <c r="A166" s="462" t="s">
        <v>105</v>
      </c>
      <c r="B166" s="11">
        <v>251</v>
      </c>
      <c r="C166" s="11">
        <v>253</v>
      </c>
      <c r="D166" s="11">
        <v>238</v>
      </c>
      <c r="E166" s="467">
        <f t="shared" si="68"/>
        <v>-5.1792828685258967E-2</v>
      </c>
      <c r="F166" s="467">
        <f t="shared" si="69"/>
        <v>-5.9288537549407112E-2</v>
      </c>
      <c r="H166" s="11">
        <v>229</v>
      </c>
      <c r="I166" s="11">
        <v>222</v>
      </c>
      <c r="J166" s="11">
        <v>187</v>
      </c>
      <c r="K166" s="467">
        <f t="shared" si="70"/>
        <v>-0.18340611353711792</v>
      </c>
      <c r="L166" s="467">
        <f t="shared" si="71"/>
        <v>-0.15765765765765766</v>
      </c>
      <c r="N166" s="462" t="s">
        <v>105</v>
      </c>
      <c r="O166" s="11">
        <v>251</v>
      </c>
      <c r="P166" s="11">
        <v>253</v>
      </c>
      <c r="Q166" s="11">
        <v>238</v>
      </c>
      <c r="R166" s="467">
        <f t="shared" si="72"/>
        <v>-5.1792828685258967E-2</v>
      </c>
      <c r="S166" s="467">
        <f t="shared" si="73"/>
        <v>-5.9288537549407112E-2</v>
      </c>
      <c r="U166" s="11">
        <v>229</v>
      </c>
      <c r="V166" s="11">
        <v>222</v>
      </c>
      <c r="W166" s="11">
        <v>187</v>
      </c>
      <c r="X166" s="467">
        <f t="shared" si="74"/>
        <v>-0.18340611353711792</v>
      </c>
      <c r="Y166" s="467">
        <f t="shared" si="75"/>
        <v>-0.15765765765765766</v>
      </c>
    </row>
    <row r="167" spans="1:25" ht="12.75" customHeight="1" x14ac:dyDescent="0.2">
      <c r="A167" s="462" t="s">
        <v>106</v>
      </c>
      <c r="B167" s="11">
        <v>205</v>
      </c>
      <c r="C167" s="11">
        <v>247</v>
      </c>
      <c r="D167" s="11">
        <v>180</v>
      </c>
      <c r="E167" s="467">
        <f t="shared" si="68"/>
        <v>-0.12195121951219512</v>
      </c>
      <c r="F167" s="467">
        <f t="shared" si="69"/>
        <v>-0.27125506072874495</v>
      </c>
      <c r="H167" s="11">
        <v>146</v>
      </c>
      <c r="I167" s="11">
        <v>233</v>
      </c>
      <c r="J167" s="11">
        <v>192</v>
      </c>
      <c r="K167" s="467">
        <f t="shared" si="70"/>
        <v>0.31506849315068491</v>
      </c>
      <c r="L167" s="467">
        <f t="shared" si="71"/>
        <v>-0.17596566523605151</v>
      </c>
      <c r="N167" s="462" t="s">
        <v>106</v>
      </c>
      <c r="O167" s="11">
        <v>205</v>
      </c>
      <c r="P167" s="11">
        <v>247</v>
      </c>
      <c r="Q167" s="11">
        <v>180</v>
      </c>
      <c r="R167" s="467">
        <f t="shared" si="72"/>
        <v>-0.12195121951219512</v>
      </c>
      <c r="S167" s="467">
        <f t="shared" si="73"/>
        <v>-0.27125506072874495</v>
      </c>
      <c r="U167" s="11">
        <v>146</v>
      </c>
      <c r="V167" s="11">
        <v>233</v>
      </c>
      <c r="W167" s="11">
        <v>192</v>
      </c>
      <c r="X167" s="467">
        <f t="shared" si="74"/>
        <v>0.31506849315068491</v>
      </c>
      <c r="Y167" s="467">
        <f t="shared" si="75"/>
        <v>-0.17596566523605151</v>
      </c>
    </row>
    <row r="168" spans="1:25" ht="12.75" customHeight="1" x14ac:dyDescent="0.2">
      <c r="A168" s="462" t="s">
        <v>107</v>
      </c>
      <c r="B168" s="11">
        <v>181</v>
      </c>
      <c r="C168" s="11">
        <v>202</v>
      </c>
      <c r="D168" s="11">
        <v>158</v>
      </c>
      <c r="E168" s="467">
        <f t="shared" si="68"/>
        <v>-0.1270718232044199</v>
      </c>
      <c r="F168" s="467">
        <f t="shared" si="69"/>
        <v>-0.21782178217821782</v>
      </c>
      <c r="H168" s="11">
        <v>184</v>
      </c>
      <c r="I168" s="11">
        <v>227</v>
      </c>
      <c r="J168" s="11">
        <v>187</v>
      </c>
      <c r="K168" s="467">
        <f t="shared" si="70"/>
        <v>1.6304347826086956E-2</v>
      </c>
      <c r="L168" s="467">
        <f t="shared" si="71"/>
        <v>-0.1762114537444934</v>
      </c>
      <c r="N168" s="462" t="s">
        <v>107</v>
      </c>
      <c r="O168" s="11">
        <v>181</v>
      </c>
      <c r="P168" s="11">
        <v>202</v>
      </c>
      <c r="Q168" s="11">
        <v>158</v>
      </c>
      <c r="R168" s="467">
        <f t="shared" si="72"/>
        <v>-0.1270718232044199</v>
      </c>
      <c r="S168" s="467">
        <f t="shared" si="73"/>
        <v>-0.21782178217821782</v>
      </c>
      <c r="U168" s="11">
        <v>184</v>
      </c>
      <c r="V168" s="11">
        <v>227</v>
      </c>
      <c r="W168" s="11">
        <v>187</v>
      </c>
      <c r="X168" s="467">
        <f t="shared" si="74"/>
        <v>1.6304347826086956E-2</v>
      </c>
      <c r="Y168" s="467">
        <f t="shared" si="75"/>
        <v>-0.1762114537444934</v>
      </c>
    </row>
    <row r="169" spans="1:25" ht="12.75" customHeight="1" x14ac:dyDescent="0.2">
      <c r="A169" s="462" t="s">
        <v>108</v>
      </c>
      <c r="B169" s="11">
        <v>113</v>
      </c>
      <c r="C169" s="11">
        <v>118</v>
      </c>
      <c r="D169" s="11">
        <v>131</v>
      </c>
      <c r="E169" s="467">
        <f t="shared" si="68"/>
        <v>0.15929203539823009</v>
      </c>
      <c r="F169" s="467">
        <f t="shared" si="69"/>
        <v>0.11016949152542373</v>
      </c>
      <c r="H169" s="11">
        <v>152</v>
      </c>
      <c r="I169" s="11">
        <v>184</v>
      </c>
      <c r="J169" s="11">
        <v>141</v>
      </c>
      <c r="K169" s="467">
        <f t="shared" si="70"/>
        <v>-7.2368421052631582E-2</v>
      </c>
      <c r="L169" s="467">
        <f t="shared" si="71"/>
        <v>-0.23369565217391305</v>
      </c>
      <c r="N169" s="462" t="s">
        <v>108</v>
      </c>
      <c r="O169" s="11">
        <v>113</v>
      </c>
      <c r="P169" s="11">
        <v>118</v>
      </c>
      <c r="Q169" s="11">
        <v>131</v>
      </c>
      <c r="R169" s="467">
        <f t="shared" si="72"/>
        <v>0.15929203539823009</v>
      </c>
      <c r="S169" s="467">
        <f t="shared" si="73"/>
        <v>0.11016949152542373</v>
      </c>
      <c r="U169" s="11">
        <v>152</v>
      </c>
      <c r="V169" s="11">
        <v>184</v>
      </c>
      <c r="W169" s="11">
        <v>141</v>
      </c>
      <c r="X169" s="467">
        <f t="shared" si="74"/>
        <v>-7.2368421052631582E-2</v>
      </c>
      <c r="Y169" s="467">
        <f t="shared" si="75"/>
        <v>-0.23369565217391305</v>
      </c>
    </row>
    <row r="170" spans="1:25" ht="12.75" customHeight="1" x14ac:dyDescent="0.2">
      <c r="A170" t="s">
        <v>109</v>
      </c>
      <c r="B170" s="11">
        <v>70</v>
      </c>
      <c r="C170" s="11">
        <v>90</v>
      </c>
      <c r="D170" s="11">
        <v>84</v>
      </c>
      <c r="E170" s="451">
        <f t="shared" si="68"/>
        <v>0.2</v>
      </c>
      <c r="F170" s="451">
        <f t="shared" si="69"/>
        <v>-6.6666666666666666E-2</v>
      </c>
      <c r="G170"/>
      <c r="H170" s="11">
        <v>115</v>
      </c>
      <c r="I170" s="11">
        <v>158</v>
      </c>
      <c r="J170" s="11">
        <v>165</v>
      </c>
      <c r="K170" s="451">
        <f t="shared" si="70"/>
        <v>0.43478260869565216</v>
      </c>
      <c r="L170" s="451">
        <f t="shared" si="71"/>
        <v>4.4303797468354431E-2</v>
      </c>
      <c r="N170" t="s">
        <v>109</v>
      </c>
      <c r="O170" s="11">
        <v>70</v>
      </c>
      <c r="P170" s="11">
        <v>90</v>
      </c>
      <c r="Q170" s="11">
        <v>84</v>
      </c>
      <c r="R170" s="451">
        <f t="shared" si="72"/>
        <v>0.2</v>
      </c>
      <c r="S170" s="451">
        <f t="shared" si="73"/>
        <v>-6.6666666666666666E-2</v>
      </c>
      <c r="T170"/>
      <c r="U170" s="11">
        <v>115</v>
      </c>
      <c r="V170" s="11">
        <v>158</v>
      </c>
      <c r="W170" s="11">
        <v>165</v>
      </c>
      <c r="X170" s="451">
        <f t="shared" si="74"/>
        <v>0.43478260869565216</v>
      </c>
      <c r="Y170" s="451">
        <f t="shared" si="75"/>
        <v>4.4303797468354431E-2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2385</v>
      </c>
      <c r="C172" s="462">
        <f>SUM(C159:C170)</f>
        <v>2274</v>
      </c>
      <c r="D172" s="462">
        <f>SUM(D159:D170)</f>
        <v>2173</v>
      </c>
      <c r="E172" s="467">
        <f>(+D172-B172)/B172</f>
        <v>-8.8888888888888892E-2</v>
      </c>
      <c r="F172" s="467">
        <f>(+D172-C172)/C172</f>
        <v>-4.4415127528583995E-2</v>
      </c>
      <c r="H172" s="462">
        <f>SUM(H159:H170)</f>
        <v>1867</v>
      </c>
      <c r="I172" s="462">
        <f>SUM(I159:I170)</f>
        <v>2009</v>
      </c>
      <c r="J172" s="462">
        <f>SUM(J159:J170)</f>
        <v>1962</v>
      </c>
      <c r="K172" s="467">
        <f>(+J172-H172)/H172</f>
        <v>5.0883770755222282E-2</v>
      </c>
      <c r="L172" s="467">
        <f>(+J172-I172)/I172</f>
        <v>-2.33947237431558E-2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2173</v>
      </c>
      <c r="R172" s="467">
        <f>(+Q172-O172)/O172</f>
        <v>-8.8888888888888892E-2</v>
      </c>
      <c r="S172" s="467">
        <f>(+Q172-P172)/P172</f>
        <v>-4.4415127528583995E-2</v>
      </c>
      <c r="U172" s="462">
        <f>SUM(U159:U170)</f>
        <v>1867</v>
      </c>
      <c r="V172" s="462">
        <f>SUM(V159:V170)</f>
        <v>2009</v>
      </c>
      <c r="W172" s="462">
        <f>SUM(W159:W170)</f>
        <v>1962</v>
      </c>
      <c r="X172" s="467">
        <f>(+W172-U172)/U172</f>
        <v>5.0883770755222282E-2</v>
      </c>
      <c r="Y172" s="467">
        <f>(+W172-V172)/V172</f>
        <v>-2.33947237431558E-2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3259</v>
      </c>
      <c r="C177" s="2" t="s">
        <v>4040</v>
      </c>
      <c r="D177" s="2" t="s">
        <v>4793</v>
      </c>
      <c r="E177" s="2" t="s">
        <v>4794</v>
      </c>
      <c r="F177" s="2" t="s">
        <v>4795</v>
      </c>
      <c r="H177" s="2" t="s">
        <v>3260</v>
      </c>
      <c r="I177" s="2" t="s">
        <v>4041</v>
      </c>
      <c r="J177" s="2" t="s">
        <v>4796</v>
      </c>
      <c r="K177" s="2" t="s">
        <v>4794</v>
      </c>
      <c r="L177" s="2" t="s">
        <v>4797</v>
      </c>
      <c r="O177" s="2" t="s">
        <v>3259</v>
      </c>
      <c r="P177" s="2" t="s">
        <v>4040</v>
      </c>
      <c r="Q177" s="2" t="s">
        <v>4793</v>
      </c>
      <c r="R177" s="2" t="s">
        <v>4794</v>
      </c>
      <c r="S177" s="2" t="s">
        <v>4795</v>
      </c>
      <c r="U177" s="2" t="s">
        <v>3260</v>
      </c>
      <c r="V177" s="2" t="s">
        <v>4041</v>
      </c>
      <c r="W177" s="2" t="s">
        <v>4796</v>
      </c>
      <c r="X177" s="2" t="s">
        <v>4794</v>
      </c>
      <c r="Y177" s="2" t="s">
        <v>4797</v>
      </c>
    </row>
    <row r="178" spans="1:25" ht="12.75" customHeight="1" x14ac:dyDescent="0.2">
      <c r="A178" s="462" t="s">
        <v>98</v>
      </c>
      <c r="B178" s="462">
        <v>113</v>
      </c>
      <c r="C178" s="462">
        <v>104</v>
      </c>
      <c r="D178" s="462">
        <v>82</v>
      </c>
      <c r="E178" s="467">
        <f t="shared" ref="E178:E189" si="76">(+D178-B178)/B178</f>
        <v>-0.27433628318584069</v>
      </c>
      <c r="F178" s="467">
        <f t="shared" ref="F178:F189" si="77">(+D178-C178)/C178</f>
        <v>-0.21153846153846154</v>
      </c>
      <c r="H178" s="462">
        <v>75</v>
      </c>
      <c r="I178" s="462">
        <v>107</v>
      </c>
      <c r="J178" s="462">
        <v>91</v>
      </c>
      <c r="K178" s="467">
        <f t="shared" ref="K178:K189" si="78">(+J178-H178)/H178</f>
        <v>0.21333333333333335</v>
      </c>
      <c r="L178" s="467">
        <f t="shared" ref="L178:L189" si="79"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">
      <c r="A179" s="462" t="s">
        <v>99</v>
      </c>
      <c r="B179" s="462">
        <v>90</v>
      </c>
      <c r="C179" s="462">
        <v>90</v>
      </c>
      <c r="D179" s="462">
        <v>87</v>
      </c>
      <c r="E179" s="467">
        <f t="shared" si="76"/>
        <v>-3.3333333333333333E-2</v>
      </c>
      <c r="F179" s="467">
        <f t="shared" si="77"/>
        <v>-3.3333333333333333E-2</v>
      </c>
      <c r="H179" s="462">
        <v>78</v>
      </c>
      <c r="I179" s="462">
        <v>74</v>
      </c>
      <c r="J179" s="462">
        <v>80</v>
      </c>
      <c r="K179" s="467">
        <f t="shared" si="78"/>
        <v>2.564102564102564E-2</v>
      </c>
      <c r="L179" s="467">
        <f t="shared" si="79"/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80">(+Q179-O179)/O179</f>
        <v>-3.3333333333333333E-2</v>
      </c>
      <c r="S179" s="467">
        <f t="shared" ref="S179:S189" si="81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82">(+W179-U179)/U179</f>
        <v>2.564102564102564E-2</v>
      </c>
      <c r="Y179" s="467">
        <f t="shared" ref="Y179:Y189" si="83">(+W179-V179)/V179</f>
        <v>8.1081081081081086E-2</v>
      </c>
    </row>
    <row r="180" spans="1:25" ht="12.75" customHeight="1" x14ac:dyDescent="0.2">
      <c r="A180" s="462" t="s">
        <v>100</v>
      </c>
      <c r="B180" s="462">
        <v>128</v>
      </c>
      <c r="C180" s="462">
        <v>130</v>
      </c>
      <c r="D180" s="462">
        <v>135</v>
      </c>
      <c r="E180" s="467">
        <f t="shared" si="76"/>
        <v>5.46875E-2</v>
      </c>
      <c r="F180" s="467">
        <f t="shared" si="77"/>
        <v>3.8461538461538464E-2</v>
      </c>
      <c r="H180" s="462">
        <v>94</v>
      </c>
      <c r="I180" s="462">
        <v>97</v>
      </c>
      <c r="J180" s="462">
        <v>123</v>
      </c>
      <c r="K180" s="467">
        <f t="shared" si="78"/>
        <v>0.30851063829787234</v>
      </c>
      <c r="L180" s="467">
        <f t="shared" si="79"/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80"/>
        <v>5.46875E-2</v>
      </c>
      <c r="S180" s="467">
        <f t="shared" si="81"/>
        <v>3.8461538461538464E-2</v>
      </c>
      <c r="U180" s="462">
        <v>94</v>
      </c>
      <c r="V180" s="462">
        <v>97</v>
      </c>
      <c r="W180" s="462">
        <v>123</v>
      </c>
      <c r="X180" s="467">
        <f t="shared" si="82"/>
        <v>0.30851063829787234</v>
      </c>
      <c r="Y180" s="467">
        <f t="shared" si="83"/>
        <v>0.26804123711340205</v>
      </c>
    </row>
    <row r="181" spans="1:25" ht="12.75" customHeight="1" x14ac:dyDescent="0.2">
      <c r="A181" s="462" t="s">
        <v>101</v>
      </c>
      <c r="B181" s="11">
        <v>141</v>
      </c>
      <c r="C181" s="11">
        <v>94</v>
      </c>
      <c r="D181" s="11">
        <v>152</v>
      </c>
      <c r="E181" s="467">
        <f t="shared" si="76"/>
        <v>7.8014184397163122E-2</v>
      </c>
      <c r="F181" s="467">
        <f t="shared" si="77"/>
        <v>0.61702127659574468</v>
      </c>
      <c r="H181" s="11">
        <v>108</v>
      </c>
      <c r="I181" s="11">
        <v>99</v>
      </c>
      <c r="J181" s="11">
        <v>98</v>
      </c>
      <c r="K181" s="467">
        <f t="shared" si="78"/>
        <v>-9.2592592592592587E-2</v>
      </c>
      <c r="L181" s="467">
        <f t="shared" si="79"/>
        <v>-1.0101010101010102E-2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80"/>
        <v>7.8014184397163122E-2</v>
      </c>
      <c r="S181" s="467">
        <f t="shared" si="81"/>
        <v>0.61702127659574468</v>
      </c>
      <c r="U181" s="11">
        <v>108</v>
      </c>
      <c r="V181" s="11">
        <v>99</v>
      </c>
      <c r="W181" s="11">
        <v>98</v>
      </c>
      <c r="X181" s="467">
        <f t="shared" si="82"/>
        <v>-9.2592592592592587E-2</v>
      </c>
      <c r="Y181" s="467">
        <f t="shared" si="83"/>
        <v>-1.0101010101010102E-2</v>
      </c>
    </row>
    <row r="182" spans="1:25" ht="12.75" customHeight="1" x14ac:dyDescent="0.2">
      <c r="A182" s="462" t="s">
        <v>102</v>
      </c>
      <c r="B182" s="11">
        <v>156</v>
      </c>
      <c r="C182" s="11">
        <v>117</v>
      </c>
      <c r="D182" s="11">
        <v>161</v>
      </c>
      <c r="E182" s="467">
        <f t="shared" si="76"/>
        <v>3.2051282051282048E-2</v>
      </c>
      <c r="F182" s="467">
        <f t="shared" si="77"/>
        <v>0.37606837606837606</v>
      </c>
      <c r="H182" s="11">
        <v>147</v>
      </c>
      <c r="I182" s="11">
        <v>93</v>
      </c>
      <c r="J182" s="11">
        <v>115</v>
      </c>
      <c r="K182" s="467">
        <f t="shared" si="78"/>
        <v>-0.21768707482993196</v>
      </c>
      <c r="L182" s="467">
        <f t="shared" si="79"/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80"/>
        <v>3.2051282051282048E-2</v>
      </c>
      <c r="S182" s="467">
        <f t="shared" si="81"/>
        <v>0.37606837606837606</v>
      </c>
      <c r="U182" s="11">
        <v>147</v>
      </c>
      <c r="V182" s="11">
        <v>93</v>
      </c>
      <c r="W182" s="11">
        <v>115</v>
      </c>
      <c r="X182" s="467">
        <f t="shared" si="82"/>
        <v>-0.21768707482993196</v>
      </c>
      <c r="Y182" s="467">
        <f t="shared" si="83"/>
        <v>0.23655913978494625</v>
      </c>
    </row>
    <row r="183" spans="1:25" ht="12.75" customHeight="1" x14ac:dyDescent="0.2">
      <c r="A183" s="462" t="s">
        <v>103</v>
      </c>
      <c r="B183" s="11">
        <v>187</v>
      </c>
      <c r="C183" s="11">
        <v>166</v>
      </c>
      <c r="D183" s="11">
        <v>185</v>
      </c>
      <c r="E183" s="467">
        <f t="shared" si="76"/>
        <v>-1.06951871657754E-2</v>
      </c>
      <c r="F183" s="467">
        <f t="shared" si="77"/>
        <v>0.1144578313253012</v>
      </c>
      <c r="H183" s="11">
        <v>136</v>
      </c>
      <c r="I183" s="11">
        <v>149</v>
      </c>
      <c r="J183" s="11">
        <v>180</v>
      </c>
      <c r="K183" s="467">
        <f t="shared" si="78"/>
        <v>0.3235294117647059</v>
      </c>
      <c r="L183" s="467">
        <f t="shared" si="79"/>
        <v>0.20805369127516779</v>
      </c>
      <c r="N183" s="462" t="s">
        <v>103</v>
      </c>
      <c r="O183" s="11">
        <v>187</v>
      </c>
      <c r="P183" s="11">
        <v>166</v>
      </c>
      <c r="Q183" s="11">
        <v>185</v>
      </c>
      <c r="R183" s="467">
        <f t="shared" si="80"/>
        <v>-1.06951871657754E-2</v>
      </c>
      <c r="S183" s="467">
        <f t="shared" si="81"/>
        <v>0.1144578313253012</v>
      </c>
      <c r="U183" s="11">
        <v>136</v>
      </c>
      <c r="V183" s="11">
        <v>149</v>
      </c>
      <c r="W183" s="11">
        <v>180</v>
      </c>
      <c r="X183" s="467">
        <f t="shared" si="82"/>
        <v>0.3235294117647059</v>
      </c>
      <c r="Y183" s="467">
        <f t="shared" si="83"/>
        <v>0.20805369127516779</v>
      </c>
    </row>
    <row r="184" spans="1:25" ht="12.75" customHeight="1" x14ac:dyDescent="0.2">
      <c r="A184" s="462" t="s">
        <v>104</v>
      </c>
      <c r="B184" s="11">
        <v>180</v>
      </c>
      <c r="C184" s="11">
        <v>172</v>
      </c>
      <c r="D184" s="11">
        <v>150</v>
      </c>
      <c r="E184" s="467">
        <f t="shared" si="76"/>
        <v>-0.16666666666666666</v>
      </c>
      <c r="F184" s="467">
        <f t="shared" si="77"/>
        <v>-0.12790697674418605</v>
      </c>
      <c r="H184" s="11">
        <v>139</v>
      </c>
      <c r="I184" s="11">
        <v>146</v>
      </c>
      <c r="J184" s="11">
        <v>149</v>
      </c>
      <c r="K184" s="467">
        <f t="shared" si="78"/>
        <v>7.1942446043165464E-2</v>
      </c>
      <c r="L184" s="467">
        <f t="shared" si="79"/>
        <v>2.0547945205479451E-2</v>
      </c>
      <c r="N184" s="462" t="s">
        <v>104</v>
      </c>
      <c r="O184" s="11">
        <v>180</v>
      </c>
      <c r="P184" s="11">
        <v>172</v>
      </c>
      <c r="Q184" s="11">
        <v>150</v>
      </c>
      <c r="R184" s="467">
        <f t="shared" si="80"/>
        <v>-0.16666666666666666</v>
      </c>
      <c r="S184" s="467">
        <f t="shared" si="81"/>
        <v>-0.12790697674418605</v>
      </c>
      <c r="U184" s="11">
        <v>139</v>
      </c>
      <c r="V184" s="11">
        <v>146</v>
      </c>
      <c r="W184" s="11">
        <v>149</v>
      </c>
      <c r="X184" s="467">
        <f t="shared" si="82"/>
        <v>7.1942446043165464E-2</v>
      </c>
      <c r="Y184" s="467">
        <f t="shared" si="83"/>
        <v>2.0547945205479451E-2</v>
      </c>
    </row>
    <row r="185" spans="1:25" ht="12.75" customHeight="1" x14ac:dyDescent="0.2">
      <c r="A185" s="462" t="s">
        <v>105</v>
      </c>
      <c r="B185" s="11">
        <v>183</v>
      </c>
      <c r="C185" s="11">
        <v>183</v>
      </c>
      <c r="D185" s="11">
        <v>167</v>
      </c>
      <c r="E185" s="467">
        <f t="shared" si="76"/>
        <v>-8.7431693989071038E-2</v>
      </c>
      <c r="F185" s="467">
        <f t="shared" si="77"/>
        <v>-8.7431693989071038E-2</v>
      </c>
      <c r="H185" s="11">
        <v>161</v>
      </c>
      <c r="I185" s="11">
        <v>132</v>
      </c>
      <c r="J185" s="11">
        <v>144</v>
      </c>
      <c r="K185" s="467">
        <f t="shared" si="78"/>
        <v>-0.10559006211180125</v>
      </c>
      <c r="L185" s="467">
        <f t="shared" si="79"/>
        <v>9.0909090909090912E-2</v>
      </c>
      <c r="N185" s="462" t="s">
        <v>105</v>
      </c>
      <c r="O185" s="11">
        <v>183</v>
      </c>
      <c r="P185" s="11">
        <v>183</v>
      </c>
      <c r="Q185" s="11">
        <v>167</v>
      </c>
      <c r="R185" s="467">
        <f t="shared" si="80"/>
        <v>-8.7431693989071038E-2</v>
      </c>
      <c r="S185" s="467">
        <f t="shared" si="81"/>
        <v>-8.7431693989071038E-2</v>
      </c>
      <c r="U185" s="11">
        <v>161</v>
      </c>
      <c r="V185" s="11">
        <v>132</v>
      </c>
      <c r="W185" s="11">
        <v>144</v>
      </c>
      <c r="X185" s="467">
        <f t="shared" si="82"/>
        <v>-0.10559006211180125</v>
      </c>
      <c r="Y185" s="467">
        <f t="shared" si="83"/>
        <v>9.0909090909090912E-2</v>
      </c>
    </row>
    <row r="186" spans="1:25" ht="12.75" customHeight="1" x14ac:dyDescent="0.2">
      <c r="A186" s="462" t="s">
        <v>106</v>
      </c>
      <c r="B186" s="11">
        <v>167</v>
      </c>
      <c r="C186" s="11">
        <v>151</v>
      </c>
      <c r="D186" s="11">
        <v>152</v>
      </c>
      <c r="E186" s="467">
        <f t="shared" si="76"/>
        <v>-8.9820359281437126E-2</v>
      </c>
      <c r="F186" s="467">
        <f t="shared" si="77"/>
        <v>6.6225165562913907E-3</v>
      </c>
      <c r="H186" s="11">
        <v>131</v>
      </c>
      <c r="I186" s="11">
        <v>178</v>
      </c>
      <c r="J186" s="11">
        <v>159</v>
      </c>
      <c r="K186" s="467">
        <f t="shared" si="78"/>
        <v>0.21374045801526717</v>
      </c>
      <c r="L186" s="467">
        <f t="shared" si="79"/>
        <v>-0.10674157303370786</v>
      </c>
      <c r="N186" s="462" t="s">
        <v>106</v>
      </c>
      <c r="O186" s="11">
        <v>167</v>
      </c>
      <c r="P186" s="11">
        <v>151</v>
      </c>
      <c r="Q186" s="11">
        <v>152</v>
      </c>
      <c r="R186" s="467">
        <f t="shared" si="80"/>
        <v>-8.9820359281437126E-2</v>
      </c>
      <c r="S186" s="467">
        <f t="shared" si="81"/>
        <v>6.6225165562913907E-3</v>
      </c>
      <c r="U186" s="11">
        <v>131</v>
      </c>
      <c r="V186" s="11">
        <v>178</v>
      </c>
      <c r="W186" s="11">
        <v>159</v>
      </c>
      <c r="X186" s="467">
        <f t="shared" si="82"/>
        <v>0.21374045801526717</v>
      </c>
      <c r="Y186" s="467">
        <f t="shared" si="83"/>
        <v>-0.10674157303370786</v>
      </c>
    </row>
    <row r="187" spans="1:25" ht="12.75" customHeight="1" x14ac:dyDescent="0.2">
      <c r="A187" s="462" t="s">
        <v>107</v>
      </c>
      <c r="B187" s="11">
        <v>134</v>
      </c>
      <c r="C187" s="11">
        <v>149</v>
      </c>
      <c r="D187" s="11">
        <v>132</v>
      </c>
      <c r="E187" s="467">
        <f t="shared" si="76"/>
        <v>-1.4925373134328358E-2</v>
      </c>
      <c r="F187" s="467">
        <f t="shared" si="77"/>
        <v>-0.11409395973154363</v>
      </c>
      <c r="H187" s="11">
        <v>139</v>
      </c>
      <c r="I187" s="11">
        <v>152</v>
      </c>
      <c r="J187" s="11">
        <v>153</v>
      </c>
      <c r="K187" s="467">
        <f t="shared" si="78"/>
        <v>0.10071942446043165</v>
      </c>
      <c r="L187" s="467">
        <f t="shared" si="79"/>
        <v>6.5789473684210523E-3</v>
      </c>
      <c r="N187" s="462" t="s">
        <v>107</v>
      </c>
      <c r="O187" s="11">
        <v>134</v>
      </c>
      <c r="P187" s="11">
        <v>149</v>
      </c>
      <c r="Q187" s="11">
        <v>132</v>
      </c>
      <c r="R187" s="467">
        <f t="shared" si="80"/>
        <v>-1.4925373134328358E-2</v>
      </c>
      <c r="S187" s="467">
        <f t="shared" si="81"/>
        <v>-0.11409395973154363</v>
      </c>
      <c r="U187" s="11">
        <v>139</v>
      </c>
      <c r="V187" s="11">
        <v>152</v>
      </c>
      <c r="W187" s="11">
        <v>153</v>
      </c>
      <c r="X187" s="467">
        <f t="shared" si="82"/>
        <v>0.10071942446043165</v>
      </c>
      <c r="Y187" s="467">
        <f t="shared" si="83"/>
        <v>6.5789473684210523E-3</v>
      </c>
    </row>
    <row r="188" spans="1:25" ht="12.75" customHeight="1" x14ac:dyDescent="0.2">
      <c r="A188" s="462" t="s">
        <v>108</v>
      </c>
      <c r="B188" s="11">
        <v>137</v>
      </c>
      <c r="C188" s="11">
        <v>101</v>
      </c>
      <c r="D188" s="11">
        <v>88</v>
      </c>
      <c r="E188" s="467">
        <f t="shared" si="76"/>
        <v>-0.35766423357664234</v>
      </c>
      <c r="F188" s="467">
        <f t="shared" si="77"/>
        <v>-0.12871287128712872</v>
      </c>
      <c r="H188" s="11">
        <v>121</v>
      </c>
      <c r="I188" s="11">
        <v>135</v>
      </c>
      <c r="J188" s="11">
        <v>143</v>
      </c>
      <c r="K188" s="467">
        <f t="shared" si="78"/>
        <v>0.18181818181818182</v>
      </c>
      <c r="L188" s="467">
        <f t="shared" si="79"/>
        <v>5.9259259259259262E-2</v>
      </c>
      <c r="N188" s="462" t="s">
        <v>108</v>
      </c>
      <c r="O188" s="11">
        <v>137</v>
      </c>
      <c r="P188" s="11">
        <v>101</v>
      </c>
      <c r="Q188" s="11">
        <v>88</v>
      </c>
      <c r="R188" s="467">
        <f t="shared" si="80"/>
        <v>-0.35766423357664234</v>
      </c>
      <c r="S188" s="467">
        <f t="shared" si="81"/>
        <v>-0.12871287128712872</v>
      </c>
      <c r="U188" s="11">
        <v>121</v>
      </c>
      <c r="V188" s="11">
        <v>135</v>
      </c>
      <c r="W188" s="11">
        <v>143</v>
      </c>
      <c r="X188" s="467">
        <f t="shared" si="82"/>
        <v>0.18181818181818182</v>
      </c>
      <c r="Y188" s="467">
        <f t="shared" si="83"/>
        <v>5.9259259259259262E-2</v>
      </c>
    </row>
    <row r="189" spans="1:25" ht="12.75" customHeight="1" x14ac:dyDescent="0.2">
      <c r="A189" t="s">
        <v>109</v>
      </c>
      <c r="B189" s="11">
        <v>67</v>
      </c>
      <c r="C189" s="11">
        <v>86</v>
      </c>
      <c r="D189" s="11">
        <v>64</v>
      </c>
      <c r="E189" s="451">
        <f t="shared" si="76"/>
        <v>-4.4776119402985072E-2</v>
      </c>
      <c r="F189" s="451">
        <f t="shared" si="77"/>
        <v>-0.2558139534883721</v>
      </c>
      <c r="G189"/>
      <c r="H189" s="11">
        <v>109</v>
      </c>
      <c r="I189" s="11">
        <v>125</v>
      </c>
      <c r="J189" s="11">
        <v>136</v>
      </c>
      <c r="K189" s="451">
        <f t="shared" si="78"/>
        <v>0.24770642201834864</v>
      </c>
      <c r="L189" s="451">
        <f t="shared" si="79"/>
        <v>8.7999999999999995E-2</v>
      </c>
      <c r="N189" t="s">
        <v>109</v>
      </c>
      <c r="O189" s="11">
        <v>67</v>
      </c>
      <c r="P189" s="11">
        <v>86</v>
      </c>
      <c r="Q189" s="11">
        <v>64</v>
      </c>
      <c r="R189" s="451">
        <f t="shared" si="80"/>
        <v>-4.4776119402985072E-2</v>
      </c>
      <c r="S189" s="451">
        <f t="shared" si="81"/>
        <v>-0.2558139534883721</v>
      </c>
      <c r="T189"/>
      <c r="U189" s="11">
        <v>109</v>
      </c>
      <c r="V189" s="11">
        <v>125</v>
      </c>
      <c r="W189" s="11">
        <v>136</v>
      </c>
      <c r="X189" s="451">
        <f t="shared" si="82"/>
        <v>0.24770642201834864</v>
      </c>
      <c r="Y189" s="451">
        <f t="shared" si="83"/>
        <v>8.7999999999999995E-2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1683</v>
      </c>
      <c r="C191" s="462">
        <f>SUM(C178:C189)</f>
        <v>1543</v>
      </c>
      <c r="D191" s="462">
        <f>SUM(D178:D189)</f>
        <v>1555</v>
      </c>
      <c r="E191" s="467">
        <f>(+D191-B191)/B191</f>
        <v>-7.6054664289958412E-2</v>
      </c>
      <c r="F191" s="467">
        <f>(+D191-C191)/C191</f>
        <v>7.7770576798444589E-3</v>
      </c>
      <c r="H191" s="462">
        <f>SUM(H178:H189)</f>
        <v>1438</v>
      </c>
      <c r="I191" s="462">
        <f>SUM(I178:I189)</f>
        <v>1487</v>
      </c>
      <c r="J191" s="462">
        <f>SUM(J178:J189)</f>
        <v>1571</v>
      </c>
      <c r="K191" s="467">
        <f>(+J191-H191)/H191</f>
        <v>9.2489568845618916E-2</v>
      </c>
      <c r="L191" s="467">
        <f>(+J191-I191)/I191</f>
        <v>5.648957632817754E-2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1555</v>
      </c>
      <c r="R191" s="467">
        <f>(+Q191-O191)/O191</f>
        <v>-7.6054664289958412E-2</v>
      </c>
      <c r="S191" s="467">
        <f>(+Q191-P191)/P191</f>
        <v>7.7770576798444589E-3</v>
      </c>
      <c r="U191" s="462">
        <f>SUM(U178:U189)</f>
        <v>1438</v>
      </c>
      <c r="V191" s="462">
        <f>SUM(V178:V189)</f>
        <v>1487</v>
      </c>
      <c r="W191" s="462">
        <f>SUM(W178:W189)</f>
        <v>1571</v>
      </c>
      <c r="X191" s="467">
        <f>(+W191-U191)/U191</f>
        <v>9.2489568845618916E-2</v>
      </c>
      <c r="Y191" s="467">
        <f>(+W191-V191)/V191</f>
        <v>5.648957632817754E-2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44572</v>
      </c>
      <c r="F193" s="468" t="s">
        <v>120</v>
      </c>
      <c r="G193" s="468"/>
      <c r="N193" s="461">
        <f ca="1">TODAY()</f>
        <v>44572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3259</v>
      </c>
      <c r="C196" s="2" t="s">
        <v>4040</v>
      </c>
      <c r="D196" s="2" t="s">
        <v>4793</v>
      </c>
      <c r="E196" s="2" t="s">
        <v>4794</v>
      </c>
      <c r="F196" s="2" t="s">
        <v>4795</v>
      </c>
      <c r="H196" s="2" t="s">
        <v>3260</v>
      </c>
      <c r="I196" s="2" t="s">
        <v>4041</v>
      </c>
      <c r="J196" s="2" t="s">
        <v>4796</v>
      </c>
      <c r="K196" s="2" t="s">
        <v>4794</v>
      </c>
      <c r="L196" s="2" t="s">
        <v>4797</v>
      </c>
      <c r="O196" s="2" t="s">
        <v>3259</v>
      </c>
      <c r="P196" s="2" t="s">
        <v>4040</v>
      </c>
      <c r="Q196" s="2" t="s">
        <v>4793</v>
      </c>
      <c r="R196" s="2" t="s">
        <v>4794</v>
      </c>
      <c r="S196" s="2" t="s">
        <v>4795</v>
      </c>
      <c r="U196" s="2" t="s">
        <v>3260</v>
      </c>
      <c r="V196" s="2" t="s">
        <v>4041</v>
      </c>
      <c r="W196" s="2" t="s">
        <v>4796</v>
      </c>
      <c r="X196" s="2" t="s">
        <v>4794</v>
      </c>
      <c r="Y196" s="2" t="s">
        <v>4797</v>
      </c>
    </row>
    <row r="197" spans="1:25" ht="12.75" customHeight="1" x14ac:dyDescent="0.2">
      <c r="A197" s="462" t="s">
        <v>98</v>
      </c>
      <c r="B197" s="462">
        <v>61</v>
      </c>
      <c r="C197" s="462">
        <v>42</v>
      </c>
      <c r="D197" s="462">
        <v>58</v>
      </c>
      <c r="E197" s="467">
        <f t="shared" ref="E197:E208" si="84">(+D197-B197)/B197</f>
        <v>-4.9180327868852458E-2</v>
      </c>
      <c r="F197" s="467">
        <f t="shared" ref="F197:F208" si="85">(+D197-C197)/C197</f>
        <v>0.38095238095238093</v>
      </c>
      <c r="H197" s="462">
        <v>52</v>
      </c>
      <c r="I197" s="462">
        <v>41</v>
      </c>
      <c r="J197" s="462">
        <v>44</v>
      </c>
      <c r="K197" s="467">
        <f t="shared" ref="K197:K208" si="86">(+J197-H197)/H197</f>
        <v>-0.15384615384615385</v>
      </c>
      <c r="L197" s="467">
        <f t="shared" ref="L197:L208" si="87"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">
      <c r="A198" s="462" t="s">
        <v>99</v>
      </c>
      <c r="B198" s="462">
        <v>66</v>
      </c>
      <c r="C198" s="462">
        <v>53</v>
      </c>
      <c r="D198" s="462">
        <v>35</v>
      </c>
      <c r="E198" s="467">
        <f t="shared" si="84"/>
        <v>-0.46969696969696972</v>
      </c>
      <c r="F198" s="467">
        <f t="shared" si="85"/>
        <v>-0.33962264150943394</v>
      </c>
      <c r="H198" s="462">
        <v>45</v>
      </c>
      <c r="I198" s="462">
        <v>44</v>
      </c>
      <c r="J198" s="462">
        <v>43</v>
      </c>
      <c r="K198" s="467">
        <f t="shared" si="86"/>
        <v>-4.4444444444444446E-2</v>
      </c>
      <c r="L198" s="467">
        <f t="shared" si="87"/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88">(+Q198-O198)/O198</f>
        <v>-0.46969696969696972</v>
      </c>
      <c r="S198" s="467">
        <f t="shared" ref="S198:S208" si="89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90">(+W198-U198)/U198</f>
        <v>-4.4444444444444446E-2</v>
      </c>
      <c r="Y198" s="467">
        <f t="shared" ref="Y198:Y208" si="91">(+W198-V198)/V198</f>
        <v>-2.2727272727272728E-2</v>
      </c>
    </row>
    <row r="199" spans="1:25" ht="12.75" customHeight="1" x14ac:dyDescent="0.2">
      <c r="A199" s="462" t="s">
        <v>100</v>
      </c>
      <c r="B199" s="462">
        <v>100</v>
      </c>
      <c r="C199" s="462">
        <v>89</v>
      </c>
      <c r="D199" s="462">
        <v>88</v>
      </c>
      <c r="E199" s="467">
        <f t="shared" si="84"/>
        <v>-0.12</v>
      </c>
      <c r="F199" s="467">
        <f t="shared" si="85"/>
        <v>-1.1235955056179775E-2</v>
      </c>
      <c r="H199" s="462">
        <v>69</v>
      </c>
      <c r="I199" s="462">
        <v>57</v>
      </c>
      <c r="J199" s="462">
        <v>57</v>
      </c>
      <c r="K199" s="467">
        <f t="shared" si="86"/>
        <v>-0.17391304347826086</v>
      </c>
      <c r="L199" s="467">
        <f t="shared" si="87"/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88"/>
        <v>-0.12</v>
      </c>
      <c r="S199" s="467">
        <f t="shared" si="89"/>
        <v>-1.1235955056179775E-2</v>
      </c>
      <c r="U199" s="462">
        <v>69</v>
      </c>
      <c r="V199" s="462">
        <v>57</v>
      </c>
      <c r="W199" s="462">
        <v>57</v>
      </c>
      <c r="X199" s="467">
        <f t="shared" si="90"/>
        <v>-0.17391304347826086</v>
      </c>
      <c r="Y199" s="467">
        <f t="shared" si="91"/>
        <v>0</v>
      </c>
    </row>
    <row r="200" spans="1:25" ht="12.75" customHeight="1" x14ac:dyDescent="0.2">
      <c r="A200" s="462" t="s">
        <v>101</v>
      </c>
      <c r="B200" s="11">
        <v>95</v>
      </c>
      <c r="C200" s="11">
        <v>71</v>
      </c>
      <c r="D200" s="11">
        <v>112</v>
      </c>
      <c r="E200" s="467">
        <f t="shared" si="84"/>
        <v>0.17894736842105263</v>
      </c>
      <c r="F200" s="467">
        <f t="shared" si="85"/>
        <v>0.57746478873239437</v>
      </c>
      <c r="H200" s="11">
        <v>82</v>
      </c>
      <c r="I200" s="11">
        <v>66</v>
      </c>
      <c r="J200" s="11">
        <v>84</v>
      </c>
      <c r="K200" s="467">
        <f t="shared" si="86"/>
        <v>2.4390243902439025E-2</v>
      </c>
      <c r="L200" s="467">
        <f t="shared" si="87"/>
        <v>0.27272727272727271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88"/>
        <v>0.17894736842105263</v>
      </c>
      <c r="S200" s="467">
        <f t="shared" si="89"/>
        <v>0.57746478873239437</v>
      </c>
      <c r="U200" s="11">
        <v>82</v>
      </c>
      <c r="V200" s="11">
        <v>66</v>
      </c>
      <c r="W200" s="11">
        <v>84</v>
      </c>
      <c r="X200" s="467">
        <f t="shared" si="90"/>
        <v>2.4390243902439025E-2</v>
      </c>
      <c r="Y200" s="467">
        <f t="shared" si="91"/>
        <v>0.27272727272727271</v>
      </c>
    </row>
    <row r="201" spans="1:25" ht="12.75" customHeight="1" x14ac:dyDescent="0.2">
      <c r="A201" s="462" t="s">
        <v>102</v>
      </c>
      <c r="B201" s="11">
        <v>104</v>
      </c>
      <c r="C201" s="11">
        <v>111</v>
      </c>
      <c r="D201" s="11">
        <v>88</v>
      </c>
      <c r="E201" s="467">
        <f t="shared" si="84"/>
        <v>-0.15384615384615385</v>
      </c>
      <c r="F201" s="467">
        <f t="shared" si="85"/>
        <v>-0.2072072072072072</v>
      </c>
      <c r="H201" s="11">
        <v>97</v>
      </c>
      <c r="I201" s="11">
        <v>65</v>
      </c>
      <c r="J201" s="11">
        <v>69</v>
      </c>
      <c r="K201" s="467">
        <f t="shared" si="86"/>
        <v>-0.28865979381443296</v>
      </c>
      <c r="L201" s="467">
        <f t="shared" si="87"/>
        <v>6.1538461538461542E-2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88"/>
        <v>-0.15384615384615385</v>
      </c>
      <c r="S201" s="467">
        <f t="shared" si="89"/>
        <v>-0.2072072072072072</v>
      </c>
      <c r="U201" s="11">
        <v>97</v>
      </c>
      <c r="V201" s="11">
        <v>65</v>
      </c>
      <c r="W201" s="11">
        <v>69</v>
      </c>
      <c r="X201" s="467">
        <f t="shared" si="90"/>
        <v>-0.28865979381443296</v>
      </c>
      <c r="Y201" s="467">
        <f t="shared" si="91"/>
        <v>6.1538461538461542E-2</v>
      </c>
    </row>
    <row r="202" spans="1:25" ht="12.75" customHeight="1" x14ac:dyDescent="0.2">
      <c r="A202" s="462" t="s">
        <v>103</v>
      </c>
      <c r="B202" s="11">
        <v>105</v>
      </c>
      <c r="C202" s="11">
        <v>81</v>
      </c>
      <c r="D202" s="11">
        <v>100</v>
      </c>
      <c r="E202" s="467">
        <f t="shared" si="84"/>
        <v>-4.7619047619047616E-2</v>
      </c>
      <c r="F202" s="467">
        <f t="shared" si="85"/>
        <v>0.23456790123456789</v>
      </c>
      <c r="H202" s="11">
        <v>94</v>
      </c>
      <c r="I202" s="11">
        <v>106</v>
      </c>
      <c r="J202" s="11">
        <v>109</v>
      </c>
      <c r="K202" s="467">
        <f t="shared" si="86"/>
        <v>0.15957446808510639</v>
      </c>
      <c r="L202" s="467">
        <f t="shared" si="87"/>
        <v>2.8301886792452831E-2</v>
      </c>
      <c r="N202" s="462" t="s">
        <v>103</v>
      </c>
      <c r="O202" s="11">
        <v>105</v>
      </c>
      <c r="P202" s="11">
        <v>81</v>
      </c>
      <c r="Q202" s="11">
        <v>100</v>
      </c>
      <c r="R202" s="467">
        <f t="shared" si="88"/>
        <v>-4.7619047619047616E-2</v>
      </c>
      <c r="S202" s="467">
        <f t="shared" si="89"/>
        <v>0.23456790123456789</v>
      </c>
      <c r="U202" s="11">
        <v>94</v>
      </c>
      <c r="V202" s="11">
        <v>106</v>
      </c>
      <c r="W202" s="11">
        <v>109</v>
      </c>
      <c r="X202" s="467">
        <f t="shared" si="90"/>
        <v>0.15957446808510639</v>
      </c>
      <c r="Y202" s="467">
        <f t="shared" si="91"/>
        <v>2.8301886792452831E-2</v>
      </c>
    </row>
    <row r="203" spans="1:25" ht="12.75" customHeight="1" x14ac:dyDescent="0.2">
      <c r="A203" s="462" t="s">
        <v>104</v>
      </c>
      <c r="B203" s="11">
        <v>110</v>
      </c>
      <c r="C203" s="11">
        <v>85</v>
      </c>
      <c r="D203" s="11">
        <v>110</v>
      </c>
      <c r="E203" s="467">
        <f t="shared" si="84"/>
        <v>0</v>
      </c>
      <c r="F203" s="467">
        <f t="shared" si="85"/>
        <v>0.29411764705882354</v>
      </c>
      <c r="H203" s="11">
        <v>79</v>
      </c>
      <c r="I203" s="11">
        <v>101</v>
      </c>
      <c r="J203" s="11">
        <v>98</v>
      </c>
      <c r="K203" s="467">
        <f t="shared" si="86"/>
        <v>0.24050632911392406</v>
      </c>
      <c r="L203" s="467">
        <f t="shared" si="87"/>
        <v>-2.9702970297029702E-2</v>
      </c>
      <c r="N203" s="462" t="s">
        <v>104</v>
      </c>
      <c r="O203" s="11">
        <v>110</v>
      </c>
      <c r="P203" s="11">
        <v>85</v>
      </c>
      <c r="Q203" s="11">
        <v>110</v>
      </c>
      <c r="R203" s="467">
        <f t="shared" si="88"/>
        <v>0</v>
      </c>
      <c r="S203" s="467">
        <f t="shared" si="89"/>
        <v>0.29411764705882354</v>
      </c>
      <c r="U203" s="11">
        <v>79</v>
      </c>
      <c r="V203" s="11">
        <v>101</v>
      </c>
      <c r="W203" s="11">
        <v>98</v>
      </c>
      <c r="X203" s="467">
        <f t="shared" si="90"/>
        <v>0.24050632911392406</v>
      </c>
      <c r="Y203" s="467">
        <f t="shared" si="91"/>
        <v>-2.9702970297029702E-2</v>
      </c>
    </row>
    <row r="204" spans="1:25" ht="12.75" customHeight="1" x14ac:dyDescent="0.2">
      <c r="A204" s="462" t="s">
        <v>105</v>
      </c>
      <c r="B204" s="11">
        <v>120</v>
      </c>
      <c r="C204" s="11">
        <v>108</v>
      </c>
      <c r="D204" s="11">
        <v>108</v>
      </c>
      <c r="E204" s="467">
        <f t="shared" si="84"/>
        <v>-0.1</v>
      </c>
      <c r="F204" s="467">
        <f t="shared" si="85"/>
        <v>0</v>
      </c>
      <c r="H204" s="11">
        <v>110</v>
      </c>
      <c r="I204" s="11">
        <v>103</v>
      </c>
      <c r="J204" s="11">
        <v>104</v>
      </c>
      <c r="K204" s="467">
        <f t="shared" si="86"/>
        <v>-5.4545454545454543E-2</v>
      </c>
      <c r="L204" s="467">
        <f t="shared" si="87"/>
        <v>9.7087378640776691E-3</v>
      </c>
      <c r="N204" s="462" t="s">
        <v>105</v>
      </c>
      <c r="O204" s="11">
        <v>120</v>
      </c>
      <c r="P204" s="11">
        <v>108</v>
      </c>
      <c r="Q204" s="11">
        <v>108</v>
      </c>
      <c r="R204" s="467">
        <f t="shared" si="88"/>
        <v>-0.1</v>
      </c>
      <c r="S204" s="467">
        <f t="shared" si="89"/>
        <v>0</v>
      </c>
      <c r="U204" s="11">
        <v>110</v>
      </c>
      <c r="V204" s="11">
        <v>103</v>
      </c>
      <c r="W204" s="11">
        <v>104</v>
      </c>
      <c r="X204" s="467">
        <f t="shared" si="90"/>
        <v>-5.4545454545454543E-2</v>
      </c>
      <c r="Y204" s="467">
        <f t="shared" si="91"/>
        <v>9.7087378640776691E-3</v>
      </c>
    </row>
    <row r="205" spans="1:25" ht="12.75" customHeight="1" x14ac:dyDescent="0.2">
      <c r="A205" s="462" t="s">
        <v>106</v>
      </c>
      <c r="B205" s="11">
        <v>95</v>
      </c>
      <c r="C205" s="11">
        <v>78</v>
      </c>
      <c r="D205" s="11">
        <v>69</v>
      </c>
      <c r="E205" s="467">
        <f t="shared" si="84"/>
        <v>-0.27368421052631581</v>
      </c>
      <c r="F205" s="467">
        <f t="shared" si="85"/>
        <v>-0.11538461538461539</v>
      </c>
      <c r="H205" s="11">
        <v>80</v>
      </c>
      <c r="I205" s="11">
        <v>88</v>
      </c>
      <c r="J205" s="11">
        <v>96</v>
      </c>
      <c r="K205" s="467">
        <f t="shared" si="86"/>
        <v>0.2</v>
      </c>
      <c r="L205" s="467">
        <f t="shared" si="87"/>
        <v>9.0909090909090912E-2</v>
      </c>
      <c r="N205" s="462" t="s">
        <v>106</v>
      </c>
      <c r="O205" s="11">
        <v>95</v>
      </c>
      <c r="P205" s="11">
        <v>78</v>
      </c>
      <c r="Q205" s="11">
        <v>69</v>
      </c>
      <c r="R205" s="467">
        <f t="shared" si="88"/>
        <v>-0.27368421052631581</v>
      </c>
      <c r="S205" s="467">
        <f t="shared" si="89"/>
        <v>-0.11538461538461539</v>
      </c>
      <c r="U205" s="11">
        <v>80</v>
      </c>
      <c r="V205" s="11">
        <v>88</v>
      </c>
      <c r="W205" s="11">
        <v>96</v>
      </c>
      <c r="X205" s="467">
        <f t="shared" si="90"/>
        <v>0.2</v>
      </c>
      <c r="Y205" s="467">
        <f t="shared" si="91"/>
        <v>9.0909090909090912E-2</v>
      </c>
    </row>
    <row r="206" spans="1:25" ht="12.75" customHeight="1" x14ac:dyDescent="0.2">
      <c r="A206" s="462" t="s">
        <v>107</v>
      </c>
      <c r="B206" s="11">
        <v>82</v>
      </c>
      <c r="C206" s="11">
        <v>98</v>
      </c>
      <c r="D206" s="11">
        <v>86</v>
      </c>
      <c r="E206" s="467">
        <f t="shared" si="84"/>
        <v>4.878048780487805E-2</v>
      </c>
      <c r="F206" s="467">
        <f t="shared" si="85"/>
        <v>-0.12244897959183673</v>
      </c>
      <c r="H206" s="11">
        <v>84</v>
      </c>
      <c r="I206" s="11">
        <v>91</v>
      </c>
      <c r="J206" s="11">
        <v>102</v>
      </c>
      <c r="K206" s="467">
        <f t="shared" si="86"/>
        <v>0.21428571428571427</v>
      </c>
      <c r="L206" s="467">
        <f t="shared" si="87"/>
        <v>0.12087912087912088</v>
      </c>
      <c r="N206" s="462" t="s">
        <v>107</v>
      </c>
      <c r="O206" s="11">
        <v>82</v>
      </c>
      <c r="P206" s="11">
        <v>98</v>
      </c>
      <c r="Q206" s="11">
        <v>86</v>
      </c>
      <c r="R206" s="467">
        <f t="shared" si="88"/>
        <v>4.878048780487805E-2</v>
      </c>
      <c r="S206" s="467">
        <f t="shared" si="89"/>
        <v>-0.12244897959183673</v>
      </c>
      <c r="U206" s="11">
        <v>84</v>
      </c>
      <c r="V206" s="11">
        <v>91</v>
      </c>
      <c r="W206" s="11">
        <v>102</v>
      </c>
      <c r="X206" s="467">
        <f t="shared" si="90"/>
        <v>0.21428571428571427</v>
      </c>
      <c r="Y206" s="467">
        <f t="shared" si="91"/>
        <v>0.12087912087912088</v>
      </c>
    </row>
    <row r="207" spans="1:25" ht="12.75" customHeight="1" x14ac:dyDescent="0.2">
      <c r="A207" s="462" t="s">
        <v>108</v>
      </c>
      <c r="B207" s="11">
        <v>46</v>
      </c>
      <c r="C207" s="11">
        <v>41</v>
      </c>
      <c r="D207" s="11">
        <v>52</v>
      </c>
      <c r="E207" s="467">
        <f t="shared" si="84"/>
        <v>0.13043478260869565</v>
      </c>
      <c r="F207" s="467">
        <f t="shared" si="85"/>
        <v>0.26829268292682928</v>
      </c>
      <c r="H207" s="11">
        <v>66</v>
      </c>
      <c r="I207" s="11">
        <v>87</v>
      </c>
      <c r="J207" s="11">
        <v>77</v>
      </c>
      <c r="K207" s="467">
        <f t="shared" si="86"/>
        <v>0.16666666666666666</v>
      </c>
      <c r="L207" s="467">
        <f t="shared" si="87"/>
        <v>-0.11494252873563218</v>
      </c>
      <c r="N207" s="462" t="s">
        <v>108</v>
      </c>
      <c r="O207" s="11">
        <v>46</v>
      </c>
      <c r="P207" s="11">
        <v>41</v>
      </c>
      <c r="Q207" s="11">
        <v>52</v>
      </c>
      <c r="R207" s="467">
        <f t="shared" si="88"/>
        <v>0.13043478260869565</v>
      </c>
      <c r="S207" s="467">
        <f t="shared" si="89"/>
        <v>0.26829268292682928</v>
      </c>
      <c r="U207" s="11">
        <v>66</v>
      </c>
      <c r="V207" s="11">
        <v>87</v>
      </c>
      <c r="W207" s="11">
        <v>77</v>
      </c>
      <c r="X207" s="467">
        <f t="shared" si="90"/>
        <v>0.16666666666666666</v>
      </c>
      <c r="Y207" s="467">
        <f t="shared" si="91"/>
        <v>-0.11494252873563218</v>
      </c>
    </row>
    <row r="208" spans="1:25" ht="12.75" customHeight="1" x14ac:dyDescent="0.2">
      <c r="A208" t="s">
        <v>109</v>
      </c>
      <c r="B208" s="11">
        <v>31</v>
      </c>
      <c r="C208" s="11">
        <v>43</v>
      </c>
      <c r="D208" s="11">
        <v>54</v>
      </c>
      <c r="E208" s="451">
        <f t="shared" si="84"/>
        <v>0.74193548387096775</v>
      </c>
      <c r="F208" s="451">
        <f t="shared" si="85"/>
        <v>0.2558139534883721</v>
      </c>
      <c r="G208"/>
      <c r="H208" s="11">
        <v>69</v>
      </c>
      <c r="I208" s="11">
        <v>89</v>
      </c>
      <c r="J208" s="11">
        <v>73</v>
      </c>
      <c r="K208" s="451">
        <f t="shared" si="86"/>
        <v>5.7971014492753624E-2</v>
      </c>
      <c r="L208" s="451">
        <f t="shared" si="87"/>
        <v>-0.1797752808988764</v>
      </c>
      <c r="N208" t="s">
        <v>109</v>
      </c>
      <c r="O208" s="11">
        <v>31</v>
      </c>
      <c r="P208" s="11">
        <v>43</v>
      </c>
      <c r="Q208" s="11">
        <v>54</v>
      </c>
      <c r="R208" s="451">
        <f t="shared" si="88"/>
        <v>0.74193548387096775</v>
      </c>
      <c r="S208" s="451">
        <f t="shared" si="89"/>
        <v>0.2558139534883721</v>
      </c>
      <c r="T208"/>
      <c r="U208" s="11">
        <v>69</v>
      </c>
      <c r="V208" s="11">
        <v>89</v>
      </c>
      <c r="W208" s="11">
        <v>73</v>
      </c>
      <c r="X208" s="451">
        <f t="shared" si="90"/>
        <v>5.7971014492753624E-2</v>
      </c>
      <c r="Y208" s="451">
        <f t="shared" si="91"/>
        <v>-0.1797752808988764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1015</v>
      </c>
      <c r="C210" s="462">
        <f>SUM(C197:C208)</f>
        <v>900</v>
      </c>
      <c r="D210" s="462">
        <f>SUM(D197:D208)</f>
        <v>960</v>
      </c>
      <c r="E210" s="467">
        <f>(+D210-B210)/B210</f>
        <v>-5.4187192118226604E-2</v>
      </c>
      <c r="F210" s="467">
        <f>(+D210-C210)/C210</f>
        <v>6.6666666666666666E-2</v>
      </c>
      <c r="H210" s="462">
        <f>SUM(H197:H208)</f>
        <v>927</v>
      </c>
      <c r="I210" s="462">
        <f>SUM(I197:I208)</f>
        <v>938</v>
      </c>
      <c r="J210" s="462">
        <f>SUM(J197:J208)</f>
        <v>956</v>
      </c>
      <c r="K210" s="467">
        <f>(+J210-H210)/H210</f>
        <v>3.1283710895361382E-2</v>
      </c>
      <c r="L210" s="467">
        <f>(+J210-I210)/I210</f>
        <v>1.9189765458422176E-2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960</v>
      </c>
      <c r="R210" s="467">
        <f>(+Q210-O210)/O210</f>
        <v>-5.4187192118226604E-2</v>
      </c>
      <c r="S210" s="467">
        <f>(+Q210-P210)/P210</f>
        <v>6.6666666666666666E-2</v>
      </c>
      <c r="U210" s="462">
        <f>SUM(U197:U208)</f>
        <v>927</v>
      </c>
      <c r="V210" s="462">
        <f>SUM(V197:V208)</f>
        <v>938</v>
      </c>
      <c r="W210" s="462">
        <f>SUM(W197:W208)</f>
        <v>956</v>
      </c>
      <c r="X210" s="467">
        <f>(+W210-U210)/U210</f>
        <v>3.1283710895361382E-2</v>
      </c>
      <c r="Y210" s="467">
        <f>(+W210-V210)/V210</f>
        <v>1.9189765458422176E-2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44572</v>
      </c>
      <c r="F212" s="464"/>
      <c r="G212" s="465" t="s">
        <v>118</v>
      </c>
      <c r="N212" s="461">
        <f ca="1">TODAY()</f>
        <v>44572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3259</v>
      </c>
      <c r="C215" s="2" t="s">
        <v>4040</v>
      </c>
      <c r="D215" s="2" t="s">
        <v>4793</v>
      </c>
      <c r="E215" s="2" t="s">
        <v>4794</v>
      </c>
      <c r="F215" s="2" t="s">
        <v>4795</v>
      </c>
      <c r="H215" s="2" t="s">
        <v>3260</v>
      </c>
      <c r="I215" s="2" t="s">
        <v>4041</v>
      </c>
      <c r="J215" s="2" t="s">
        <v>4796</v>
      </c>
      <c r="K215" s="2" t="s">
        <v>4794</v>
      </c>
      <c r="L215" s="2" t="s">
        <v>4797</v>
      </c>
      <c r="O215" s="2" t="s">
        <v>3259</v>
      </c>
      <c r="P215" s="2" t="s">
        <v>4040</v>
      </c>
      <c r="Q215" s="2" t="s">
        <v>4793</v>
      </c>
      <c r="R215" s="2" t="s">
        <v>4794</v>
      </c>
      <c r="S215" s="2" t="s">
        <v>4795</v>
      </c>
      <c r="U215" s="2" t="s">
        <v>3260</v>
      </c>
      <c r="V215" s="2" t="s">
        <v>4041</v>
      </c>
      <c r="W215" s="2" t="s">
        <v>4796</v>
      </c>
      <c r="X215" s="2" t="s">
        <v>4794</v>
      </c>
      <c r="Y215" s="2" t="s">
        <v>4797</v>
      </c>
    </row>
    <row r="216" spans="1:25" ht="12.6" customHeight="1" x14ac:dyDescent="0.2">
      <c r="A216" s="462" t="s">
        <v>98</v>
      </c>
      <c r="B216" s="462">
        <v>3461</v>
      </c>
      <c r="C216" s="462">
        <v>3488</v>
      </c>
      <c r="D216" s="462">
        <v>2923</v>
      </c>
      <c r="E216" s="467">
        <f t="shared" ref="E216:E227" si="92">(+D216-B216)/B216</f>
        <v>-0.15544640277376481</v>
      </c>
      <c r="F216" s="467">
        <f t="shared" ref="F216:F227" si="93"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 t="shared" ref="K216:K227" si="94">(+J216-H216)/H216</f>
        <v>0.20722635494155153</v>
      </c>
      <c r="L216" s="467">
        <f t="shared" ref="L216:L227" si="95"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">
      <c r="A217" s="462" t="s">
        <v>99</v>
      </c>
      <c r="B217" s="462">
        <v>2970</v>
      </c>
      <c r="C217" s="462">
        <v>3724</v>
      </c>
      <c r="D217" s="462">
        <v>2699</v>
      </c>
      <c r="E217" s="467">
        <f t="shared" si="92"/>
        <v>-9.1245791245791241E-2</v>
      </c>
      <c r="F217" s="467">
        <f t="shared" si="93"/>
        <v>-0.27524167561761548</v>
      </c>
      <c r="H217" s="462">
        <v>2002</v>
      </c>
      <c r="I217" s="462">
        <v>2080</v>
      </c>
      <c r="J217" s="462">
        <v>2209</v>
      </c>
      <c r="K217" s="467">
        <f t="shared" si="94"/>
        <v>0.10339660339660339</v>
      </c>
      <c r="L217" s="467">
        <f t="shared" si="95"/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96">(+Q217-O217)/O217</f>
        <v>-9.1245791245791241E-2</v>
      </c>
      <c r="S217" s="467">
        <f t="shared" ref="S217:S227" si="97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98">(+W217-U217)/U217</f>
        <v>0.10339660339660339</v>
      </c>
      <c r="Y217" s="467">
        <f t="shared" ref="Y217:Y227" si="99">(+W217-V217)/V217</f>
        <v>6.2019230769230771E-2</v>
      </c>
    </row>
    <row r="218" spans="1:25" ht="12.75" customHeight="1" x14ac:dyDescent="0.2">
      <c r="A218" s="462" t="s">
        <v>100</v>
      </c>
      <c r="B218" s="462">
        <v>4484</v>
      </c>
      <c r="C218" s="462">
        <v>4239</v>
      </c>
      <c r="D218" s="462">
        <v>4159</v>
      </c>
      <c r="E218" s="467">
        <f t="shared" si="92"/>
        <v>-7.2479928635147184E-2</v>
      </c>
      <c r="F218" s="467">
        <f t="shared" si="93"/>
        <v>-1.8872375560273651E-2</v>
      </c>
      <c r="H218" s="462">
        <v>2530</v>
      </c>
      <c r="I218" s="462">
        <v>2859</v>
      </c>
      <c r="J218" s="462">
        <v>3051</v>
      </c>
      <c r="K218" s="467">
        <f t="shared" si="94"/>
        <v>0.20592885375494072</v>
      </c>
      <c r="L218" s="467">
        <f t="shared" si="95"/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96"/>
        <v>-7.2479928635147184E-2</v>
      </c>
      <c r="S218" s="467">
        <f t="shared" si="97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98"/>
        <v>0.20592885375494072</v>
      </c>
      <c r="Y218" s="467">
        <f t="shared" si="99"/>
        <v>6.715634837355719E-2</v>
      </c>
    </row>
    <row r="219" spans="1:25" ht="12.75" customHeight="1" x14ac:dyDescent="0.2">
      <c r="A219" s="462" t="s">
        <v>101</v>
      </c>
      <c r="B219" s="11">
        <v>5129</v>
      </c>
      <c r="C219" s="11">
        <v>3234</v>
      </c>
      <c r="D219" s="11">
        <v>4793</v>
      </c>
      <c r="E219" s="467">
        <f t="shared" si="92"/>
        <v>-6.5509845973874048E-2</v>
      </c>
      <c r="F219" s="467">
        <f t="shared" si="93"/>
        <v>0.48206555349412494</v>
      </c>
      <c r="H219" s="11">
        <v>3101</v>
      </c>
      <c r="I219" s="11">
        <v>2883</v>
      </c>
      <c r="J219" s="11">
        <v>3484</v>
      </c>
      <c r="K219" s="467">
        <f t="shared" si="94"/>
        <v>0.12350854563044179</v>
      </c>
      <c r="L219" s="467">
        <f t="shared" si="95"/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96"/>
        <v>-6.5509845973874048E-2</v>
      </c>
      <c r="S219" s="467">
        <f t="shared" si="97"/>
        <v>0.48206555349412494</v>
      </c>
      <c r="U219" s="11">
        <v>3101</v>
      </c>
      <c r="V219" s="11">
        <v>2883</v>
      </c>
      <c r="W219" s="11">
        <v>3482</v>
      </c>
      <c r="X219" s="467">
        <f t="shared" si="98"/>
        <v>0.12286359238955176</v>
      </c>
      <c r="Y219" s="467">
        <f t="shared" si="99"/>
        <v>0.207769684356573</v>
      </c>
    </row>
    <row r="220" spans="1:25" ht="12.75" customHeight="1" x14ac:dyDescent="0.2">
      <c r="A220" s="462" t="s">
        <v>102</v>
      </c>
      <c r="B220" s="11">
        <v>5606</v>
      </c>
      <c r="C220" s="11">
        <v>4421</v>
      </c>
      <c r="D220" s="11">
        <v>4977</v>
      </c>
      <c r="E220" s="467">
        <f t="shared" si="92"/>
        <v>-0.11220121298608633</v>
      </c>
      <c r="F220" s="467">
        <f t="shared" si="93"/>
        <v>0.12576340194526126</v>
      </c>
      <c r="H220" s="11">
        <v>3976</v>
      </c>
      <c r="I220" s="11">
        <v>2948</v>
      </c>
      <c r="J220" s="11">
        <v>3702</v>
      </c>
      <c r="K220" s="467">
        <f t="shared" si="94"/>
        <v>-6.8913480885311865E-2</v>
      </c>
      <c r="L220" s="467">
        <f t="shared" si="95"/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96"/>
        <v>-0.11220121298608633</v>
      </c>
      <c r="S220" s="467">
        <f t="shared" si="97"/>
        <v>0.12576340194526126</v>
      </c>
      <c r="U220" s="11">
        <v>3976</v>
      </c>
      <c r="V220" s="11">
        <v>2948</v>
      </c>
      <c r="W220" s="11">
        <v>3702</v>
      </c>
      <c r="X220" s="467">
        <f t="shared" si="98"/>
        <v>-6.8913480885311865E-2</v>
      </c>
      <c r="Y220" s="467">
        <f t="shared" si="99"/>
        <v>0.25576662143826323</v>
      </c>
    </row>
    <row r="221" spans="1:25" ht="12.75" customHeight="1" x14ac:dyDescent="0.2">
      <c r="A221" s="462" t="s">
        <v>103</v>
      </c>
      <c r="B221" s="11">
        <v>5494</v>
      </c>
      <c r="C221" s="11">
        <v>4998</v>
      </c>
      <c r="D221" s="11">
        <v>6040</v>
      </c>
      <c r="E221" s="467">
        <f t="shared" si="92"/>
        <v>9.9381143065161992E-2</v>
      </c>
      <c r="F221" s="467">
        <f t="shared" si="93"/>
        <v>0.20848339335734295</v>
      </c>
      <c r="H221" s="11">
        <v>3967</v>
      </c>
      <c r="I221" s="11">
        <v>3716</v>
      </c>
      <c r="J221" s="11">
        <v>4659</v>
      </c>
      <c r="K221" s="467">
        <f t="shared" si="94"/>
        <v>0.17443912276279305</v>
      </c>
      <c r="L221" s="467">
        <f t="shared" si="95"/>
        <v>0.25376749192680303</v>
      </c>
      <c r="N221" s="462" t="s">
        <v>103</v>
      </c>
      <c r="O221" s="11">
        <v>5494</v>
      </c>
      <c r="P221" s="11">
        <v>4998</v>
      </c>
      <c r="Q221" s="11">
        <v>6040</v>
      </c>
      <c r="R221" s="467">
        <f t="shared" si="96"/>
        <v>9.9381143065161992E-2</v>
      </c>
      <c r="S221" s="467">
        <f t="shared" si="97"/>
        <v>0.20848339335734295</v>
      </c>
      <c r="U221" s="11">
        <v>3967</v>
      </c>
      <c r="V221" s="11">
        <v>3716</v>
      </c>
      <c r="W221" s="11">
        <v>4659</v>
      </c>
      <c r="X221" s="467">
        <f t="shared" si="98"/>
        <v>0.17443912276279305</v>
      </c>
      <c r="Y221" s="467">
        <f t="shared" si="99"/>
        <v>0.25376749192680303</v>
      </c>
    </row>
    <row r="222" spans="1:25" ht="12.75" customHeight="1" x14ac:dyDescent="0.2">
      <c r="A222" s="462" t="s">
        <v>104</v>
      </c>
      <c r="B222" s="11">
        <v>5353</v>
      </c>
      <c r="C222" s="11">
        <v>5076</v>
      </c>
      <c r="D222" s="11">
        <v>5426</v>
      </c>
      <c r="E222" s="467">
        <f t="shared" si="92"/>
        <v>1.3637212777881562E-2</v>
      </c>
      <c r="F222" s="467">
        <f t="shared" si="93"/>
        <v>6.8951930654058316E-2</v>
      </c>
      <c r="H222" s="11">
        <v>4027</v>
      </c>
      <c r="I222" s="11">
        <v>4451</v>
      </c>
      <c r="J222" s="11">
        <v>4399</v>
      </c>
      <c r="K222" s="467">
        <f t="shared" si="94"/>
        <v>9.237645890240874E-2</v>
      </c>
      <c r="L222" s="467">
        <f t="shared" si="95"/>
        <v>-1.1682767917321949E-2</v>
      </c>
      <c r="N222" s="462" t="s">
        <v>104</v>
      </c>
      <c r="O222" s="11">
        <v>5353</v>
      </c>
      <c r="P222" s="11">
        <v>5076</v>
      </c>
      <c r="Q222" s="11">
        <v>5426</v>
      </c>
      <c r="R222" s="467">
        <f t="shared" si="96"/>
        <v>1.3637212777881562E-2</v>
      </c>
      <c r="S222" s="467">
        <f t="shared" si="97"/>
        <v>6.8951930654058316E-2</v>
      </c>
      <c r="U222" s="11">
        <v>4027</v>
      </c>
      <c r="V222" s="11">
        <v>4451</v>
      </c>
      <c r="W222" s="11">
        <v>4399</v>
      </c>
      <c r="X222" s="467">
        <f t="shared" si="98"/>
        <v>9.237645890240874E-2</v>
      </c>
      <c r="Y222" s="467">
        <f t="shared" si="99"/>
        <v>-1.1682767917321949E-2</v>
      </c>
    </row>
    <row r="223" spans="1:25" ht="12.75" customHeight="1" x14ac:dyDescent="0.2">
      <c r="A223" s="462" t="s">
        <v>105</v>
      </c>
      <c r="B223" s="11">
        <v>5070</v>
      </c>
      <c r="C223" s="11">
        <v>5222</v>
      </c>
      <c r="D223" s="11">
        <v>5106</v>
      </c>
      <c r="E223" s="467">
        <f t="shared" si="92"/>
        <v>7.100591715976331E-3</v>
      </c>
      <c r="F223" s="467">
        <f t="shared" si="93"/>
        <v>-2.2213711221754116E-2</v>
      </c>
      <c r="H223" s="11">
        <v>4179</v>
      </c>
      <c r="I223" s="11">
        <v>4306</v>
      </c>
      <c r="J223" s="11">
        <v>4269</v>
      </c>
      <c r="K223" s="467">
        <f t="shared" si="94"/>
        <v>2.1536252692031587E-2</v>
      </c>
      <c r="L223" s="467">
        <f t="shared" si="95"/>
        <v>-8.5926614026939161E-3</v>
      </c>
      <c r="N223" s="462" t="s">
        <v>105</v>
      </c>
      <c r="O223" s="11">
        <v>5070</v>
      </c>
      <c r="P223" s="11">
        <v>5222</v>
      </c>
      <c r="Q223" s="11">
        <v>5106</v>
      </c>
      <c r="R223" s="467">
        <f t="shared" si="96"/>
        <v>7.100591715976331E-3</v>
      </c>
      <c r="S223" s="467">
        <f t="shared" si="97"/>
        <v>-2.2213711221754116E-2</v>
      </c>
      <c r="U223" s="11">
        <v>4179</v>
      </c>
      <c r="V223" s="11">
        <v>4306</v>
      </c>
      <c r="W223" s="11">
        <v>4269</v>
      </c>
      <c r="X223" s="467">
        <f t="shared" si="98"/>
        <v>2.1536252692031587E-2</v>
      </c>
      <c r="Y223" s="467">
        <f t="shared" si="99"/>
        <v>-8.5926614026939161E-3</v>
      </c>
    </row>
    <row r="224" spans="1:25" ht="12.75" customHeight="1" x14ac:dyDescent="0.2">
      <c r="A224" s="462" t="s">
        <v>106</v>
      </c>
      <c r="B224" s="11">
        <v>4673</v>
      </c>
      <c r="C224" s="11">
        <v>4786</v>
      </c>
      <c r="D224" s="11">
        <v>4611</v>
      </c>
      <c r="E224" s="467">
        <f t="shared" si="92"/>
        <v>-1.3267708110421571E-2</v>
      </c>
      <c r="F224" s="467">
        <f t="shared" si="93"/>
        <v>-3.6564981195152529E-2</v>
      </c>
      <c r="H224" s="11">
        <v>3348</v>
      </c>
      <c r="I224" s="11">
        <v>4332</v>
      </c>
      <c r="J224" s="11">
        <v>4098</v>
      </c>
      <c r="K224" s="467">
        <f t="shared" si="94"/>
        <v>0.22401433691756273</v>
      </c>
      <c r="L224" s="467">
        <f t="shared" si="95"/>
        <v>-5.4016620498614956E-2</v>
      </c>
      <c r="N224" s="462" t="s">
        <v>106</v>
      </c>
      <c r="O224" s="11">
        <v>4673</v>
      </c>
      <c r="P224" s="11">
        <v>4786</v>
      </c>
      <c r="Q224" s="11">
        <v>4611</v>
      </c>
      <c r="R224" s="467">
        <f t="shared" si="96"/>
        <v>-1.3267708110421571E-2</v>
      </c>
      <c r="S224" s="467">
        <f t="shared" si="97"/>
        <v>-3.6564981195152529E-2</v>
      </c>
      <c r="U224" s="11">
        <v>3348</v>
      </c>
      <c r="V224" s="11">
        <v>4332</v>
      </c>
      <c r="W224" s="11">
        <v>4098</v>
      </c>
      <c r="X224" s="467">
        <f t="shared" si="98"/>
        <v>0.22401433691756273</v>
      </c>
      <c r="Y224" s="467">
        <f t="shared" si="99"/>
        <v>-5.4016620498614956E-2</v>
      </c>
    </row>
    <row r="225" spans="1:25" ht="12.75" customHeight="1" x14ac:dyDescent="0.2">
      <c r="A225" s="462" t="s">
        <v>107</v>
      </c>
      <c r="B225" s="11">
        <v>4326</v>
      </c>
      <c r="C225" s="11">
        <v>4338</v>
      </c>
      <c r="D225" s="11">
        <v>4152</v>
      </c>
      <c r="E225" s="467">
        <f t="shared" si="92"/>
        <v>-4.0221914008321778E-2</v>
      </c>
      <c r="F225" s="467">
        <f t="shared" si="93"/>
        <v>-4.2876901798063624E-2</v>
      </c>
      <c r="H225" s="11">
        <v>3409</v>
      </c>
      <c r="I225" s="11">
        <v>4395</v>
      </c>
      <c r="J225" s="11">
        <v>3928</v>
      </c>
      <c r="K225" s="467">
        <f t="shared" si="94"/>
        <v>0.15224405984159578</v>
      </c>
      <c r="L225" s="467">
        <f t="shared" si="95"/>
        <v>-0.10625711035267349</v>
      </c>
      <c r="N225" s="462" t="s">
        <v>107</v>
      </c>
      <c r="O225" s="11">
        <v>4326</v>
      </c>
      <c r="P225" s="11">
        <v>4338</v>
      </c>
      <c r="Q225" s="11">
        <v>4152</v>
      </c>
      <c r="R225" s="467">
        <f t="shared" si="96"/>
        <v>-4.0221914008321778E-2</v>
      </c>
      <c r="S225" s="467">
        <f t="shared" si="97"/>
        <v>-4.2876901798063624E-2</v>
      </c>
      <c r="U225" s="11">
        <v>3409</v>
      </c>
      <c r="V225" s="11">
        <v>4395</v>
      </c>
      <c r="W225" s="11">
        <v>3928</v>
      </c>
      <c r="X225" s="467">
        <f t="shared" si="98"/>
        <v>0.15224405984159578</v>
      </c>
      <c r="Y225" s="467">
        <f t="shared" si="99"/>
        <v>-0.10625711035267349</v>
      </c>
    </row>
    <row r="226" spans="1:25" ht="12.75" customHeight="1" x14ac:dyDescent="0.2">
      <c r="A226" s="462" t="s">
        <v>108</v>
      </c>
      <c r="B226" s="11">
        <v>2865</v>
      </c>
      <c r="C226" s="11">
        <v>2791</v>
      </c>
      <c r="D226" s="11">
        <v>2898</v>
      </c>
      <c r="E226" s="467">
        <f t="shared" si="92"/>
        <v>1.1518324607329843E-2</v>
      </c>
      <c r="F226" s="467">
        <f t="shared" si="93"/>
        <v>3.8337513436044426E-2</v>
      </c>
      <c r="H226" s="11">
        <v>2928</v>
      </c>
      <c r="I226" s="11">
        <v>3624</v>
      </c>
      <c r="J226" s="11">
        <v>3667</v>
      </c>
      <c r="K226" s="467">
        <f t="shared" si="94"/>
        <v>0.25239071038251365</v>
      </c>
      <c r="L226" s="467">
        <f t="shared" si="95"/>
        <v>1.1865342163355408E-2</v>
      </c>
      <c r="N226" s="462" t="s">
        <v>108</v>
      </c>
      <c r="O226" s="11">
        <v>2865</v>
      </c>
      <c r="P226" s="11">
        <v>2791</v>
      </c>
      <c r="Q226" s="11">
        <v>2898</v>
      </c>
      <c r="R226" s="467">
        <f t="shared" si="96"/>
        <v>1.1518324607329843E-2</v>
      </c>
      <c r="S226" s="467">
        <f t="shared" si="97"/>
        <v>3.8337513436044426E-2</v>
      </c>
      <c r="U226" s="11">
        <v>2928</v>
      </c>
      <c r="V226" s="11">
        <v>3624</v>
      </c>
      <c r="W226" s="11">
        <v>3667</v>
      </c>
      <c r="X226" s="467">
        <f t="shared" si="98"/>
        <v>0.25239071038251365</v>
      </c>
      <c r="Y226" s="467">
        <f t="shared" si="99"/>
        <v>1.1865342163355408E-2</v>
      </c>
    </row>
    <row r="227" spans="1:25" ht="12.75" customHeight="1" x14ac:dyDescent="0.2">
      <c r="A227" t="s">
        <v>109</v>
      </c>
      <c r="B227" s="11">
        <v>2054</v>
      </c>
      <c r="C227" s="11">
        <v>2215</v>
      </c>
      <c r="D227" s="11">
        <v>1892</v>
      </c>
      <c r="E227" s="451">
        <f t="shared" si="92"/>
        <v>-7.8870496592015574E-2</v>
      </c>
      <c r="F227" s="451">
        <f t="shared" si="93"/>
        <v>-0.14582392776523703</v>
      </c>
      <c r="G227"/>
      <c r="H227" s="11">
        <v>2718</v>
      </c>
      <c r="I227" s="11">
        <v>3476</v>
      </c>
      <c r="J227" s="11">
        <v>3648</v>
      </c>
      <c r="K227" s="451">
        <f t="shared" si="94"/>
        <v>0.34216335540838855</v>
      </c>
      <c r="L227" s="451">
        <f t="shared" si="95"/>
        <v>4.9482163406214037E-2</v>
      </c>
      <c r="N227" t="s">
        <v>109</v>
      </c>
      <c r="O227" s="11">
        <v>2054</v>
      </c>
      <c r="P227" s="11">
        <v>2215</v>
      </c>
      <c r="Q227" s="11">
        <v>1892</v>
      </c>
      <c r="R227" s="451">
        <f t="shared" si="96"/>
        <v>-7.8870496592015574E-2</v>
      </c>
      <c r="S227" s="451">
        <f t="shared" si="97"/>
        <v>-0.14582392776523703</v>
      </c>
      <c r="T227"/>
      <c r="U227" s="11">
        <v>2718</v>
      </c>
      <c r="V227" s="11">
        <v>3476</v>
      </c>
      <c r="W227" s="11">
        <v>3648</v>
      </c>
      <c r="X227" s="451">
        <f t="shared" si="98"/>
        <v>0.34216335540838855</v>
      </c>
      <c r="Y227" s="451">
        <f t="shared" si="99"/>
        <v>4.9482163406214037E-2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51485</v>
      </c>
      <c r="C229" s="462">
        <f>SUM(C216:C227)</f>
        <v>48532</v>
      </c>
      <c r="D229" s="462">
        <f>SUM(D216:D227)</f>
        <v>49676</v>
      </c>
      <c r="E229" s="467">
        <f>(+D229-B229)/B229</f>
        <v>-3.5136447508983197E-2</v>
      </c>
      <c r="F229" s="467">
        <f>(+D229-C229)/C229</f>
        <v>2.357207615593835E-2</v>
      </c>
      <c r="H229" s="462">
        <f>SUM(H216:H227)</f>
        <v>38067</v>
      </c>
      <c r="I229" s="462">
        <f>SUM(I216:I227)</f>
        <v>41148</v>
      </c>
      <c r="J229" s="462">
        <f>SUM(J216:J227)</f>
        <v>43386</v>
      </c>
      <c r="K229" s="467">
        <f>(+J229-H229)/H229</f>
        <v>0.13972732287808337</v>
      </c>
      <c r="L229" s="467">
        <f>(+J229-I229)/I229</f>
        <v>5.4389034703995337E-2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49676</v>
      </c>
      <c r="R229" s="467">
        <f>(+Q229-O229)/O229</f>
        <v>-3.5136447508983197E-2</v>
      </c>
      <c r="S229" s="467">
        <f>(+Q229-P229)/P229</f>
        <v>2.357207615593835E-2</v>
      </c>
      <c r="U229" s="462">
        <f>SUM(U216:U227)</f>
        <v>38067</v>
      </c>
      <c r="V229" s="462">
        <f>SUM(V216:V227)</f>
        <v>41148</v>
      </c>
      <c r="W229" s="462">
        <f>SUM(W216:W227)</f>
        <v>43384</v>
      </c>
      <c r="X229" s="467">
        <f>(+W229-U229)/U229</f>
        <v>0.13967478393359078</v>
      </c>
      <c r="Y229" s="467">
        <f>(+W229-V229)/V229</f>
        <v>5.4340429668513657E-2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3259</v>
      </c>
      <c r="C233" s="2" t="s">
        <v>4040</v>
      </c>
      <c r="D233" s="2" t="s">
        <v>4793</v>
      </c>
      <c r="E233" s="2" t="s">
        <v>4794</v>
      </c>
      <c r="F233" s="2" t="s">
        <v>4795</v>
      </c>
      <c r="H233" s="2" t="s">
        <v>3260</v>
      </c>
      <c r="I233" s="2" t="s">
        <v>4041</v>
      </c>
      <c r="J233" s="2" t="s">
        <v>4796</v>
      </c>
      <c r="K233" s="2" t="s">
        <v>4794</v>
      </c>
      <c r="L233" s="2" t="s">
        <v>4797</v>
      </c>
      <c r="O233" s="2" t="s">
        <v>3259</v>
      </c>
      <c r="P233" s="2" t="s">
        <v>4040</v>
      </c>
      <c r="Q233" s="2" t="s">
        <v>4793</v>
      </c>
      <c r="R233" s="2" t="s">
        <v>4794</v>
      </c>
      <c r="S233" s="2" t="s">
        <v>4795</v>
      </c>
      <c r="U233" s="2" t="s">
        <v>3260</v>
      </c>
      <c r="V233" s="2" t="s">
        <v>4041</v>
      </c>
      <c r="W233" s="2" t="s">
        <v>4796</v>
      </c>
      <c r="X233" s="2" t="s">
        <v>4794</v>
      </c>
      <c r="Y233" s="2" t="s">
        <v>4797</v>
      </c>
    </row>
    <row r="234" spans="1:25" ht="12.75" customHeight="1" x14ac:dyDescent="0.2">
      <c r="A234" s="462" t="s">
        <v>98</v>
      </c>
      <c r="B234" s="462">
        <v>2725</v>
      </c>
      <c r="C234" s="462">
        <v>2742</v>
      </c>
      <c r="D234" s="462">
        <v>2400</v>
      </c>
      <c r="E234" s="467">
        <f t="shared" ref="E234:E245" si="100">(+D234-B234)/B234</f>
        <v>-0.11926605504587157</v>
      </c>
      <c r="F234" s="467">
        <f t="shared" ref="F234:F245" si="101"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 t="shared" ref="K234:K245" si="102">(+J234-H234)/H234</f>
        <v>0.18391484328799526</v>
      </c>
      <c r="L234" s="467">
        <f t="shared" ref="L234:L245" si="103"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">
      <c r="A235" s="462" t="s">
        <v>99</v>
      </c>
      <c r="B235" s="462">
        <v>2509</v>
      </c>
      <c r="C235" s="462">
        <v>3074</v>
      </c>
      <c r="D235" s="462">
        <v>2231</v>
      </c>
      <c r="E235" s="467">
        <f t="shared" si="100"/>
        <v>-0.11080111598246313</v>
      </c>
      <c r="F235" s="467">
        <f t="shared" si="101"/>
        <v>-0.27423552374756016</v>
      </c>
      <c r="H235" s="462">
        <v>1795</v>
      </c>
      <c r="I235" s="462">
        <v>1869</v>
      </c>
      <c r="J235" s="462">
        <v>1955</v>
      </c>
      <c r="K235" s="467">
        <f t="shared" si="102"/>
        <v>8.9136490250696379E-2</v>
      </c>
      <c r="L235" s="467">
        <f t="shared" si="103"/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104">(+Q235-O235)/O235</f>
        <v>-0.11080111598246313</v>
      </c>
      <c r="S235" s="467">
        <f t="shared" ref="S235:S245" si="105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106">(+W235-U235)/U235</f>
        <v>8.9136490250696379E-2</v>
      </c>
      <c r="Y235" s="467">
        <f t="shared" ref="Y235:Y245" si="107">(+W235-V235)/V235</f>
        <v>4.6013911182450511E-2</v>
      </c>
    </row>
    <row r="236" spans="1:25" ht="12.75" customHeight="1" x14ac:dyDescent="0.2">
      <c r="A236" s="462" t="s">
        <v>100</v>
      </c>
      <c r="B236" s="462">
        <v>3773</v>
      </c>
      <c r="C236" s="462">
        <v>3734</v>
      </c>
      <c r="D236" s="462">
        <v>3577</v>
      </c>
      <c r="E236" s="467">
        <f t="shared" si="100"/>
        <v>-5.1948051948051951E-2</v>
      </c>
      <c r="F236" s="467">
        <f t="shared" si="101"/>
        <v>-4.2046063202999466E-2</v>
      </c>
      <c r="H236" s="462">
        <v>2344</v>
      </c>
      <c r="I236" s="462">
        <v>2624</v>
      </c>
      <c r="J236" s="462">
        <v>2694</v>
      </c>
      <c r="K236" s="467">
        <f t="shared" si="102"/>
        <v>0.14931740614334471</v>
      </c>
      <c r="L236" s="467">
        <f t="shared" si="103"/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104"/>
        <v>-5.1948051948051951E-2</v>
      </c>
      <c r="S236" s="467">
        <f t="shared" si="105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106"/>
        <v>0.14931740614334471</v>
      </c>
      <c r="Y236" s="467">
        <f t="shared" si="107"/>
        <v>2.6676829268292682E-2</v>
      </c>
    </row>
    <row r="237" spans="1:25" ht="12.75" customHeight="1" x14ac:dyDescent="0.2">
      <c r="A237" s="462" t="s">
        <v>101</v>
      </c>
      <c r="B237" s="11">
        <v>4483</v>
      </c>
      <c r="C237" s="11">
        <v>2834</v>
      </c>
      <c r="D237" s="11">
        <v>4190</v>
      </c>
      <c r="E237" s="467">
        <f t="shared" si="100"/>
        <v>-6.5358019183582416E-2</v>
      </c>
      <c r="F237" s="467">
        <f t="shared" si="101"/>
        <v>0.47847565278757942</v>
      </c>
      <c r="H237" s="11">
        <v>2862</v>
      </c>
      <c r="I237" s="11">
        <v>2651</v>
      </c>
      <c r="J237" s="11">
        <v>3063</v>
      </c>
      <c r="K237" s="467">
        <f t="shared" si="102"/>
        <v>7.0230607966457026E-2</v>
      </c>
      <c r="L237" s="467">
        <f t="shared" si="103"/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104"/>
        <v>-6.5358019183582416E-2</v>
      </c>
      <c r="S237" s="467">
        <f t="shared" si="105"/>
        <v>0.47847565278757942</v>
      </c>
      <c r="U237" s="11">
        <v>2862</v>
      </c>
      <c r="V237" s="11">
        <v>2651</v>
      </c>
      <c r="W237" s="11">
        <v>3063</v>
      </c>
      <c r="X237" s="467">
        <f t="shared" si="106"/>
        <v>7.0230607966457026E-2</v>
      </c>
      <c r="Y237" s="467">
        <f t="shared" si="107"/>
        <v>0.15541305167861186</v>
      </c>
    </row>
    <row r="238" spans="1:25" ht="12.75" customHeight="1" x14ac:dyDescent="0.2">
      <c r="A238" s="462" t="s">
        <v>102</v>
      </c>
      <c r="B238" s="11">
        <v>4946</v>
      </c>
      <c r="C238" s="11">
        <v>3902</v>
      </c>
      <c r="D238" s="11">
        <v>4379</v>
      </c>
      <c r="E238" s="467">
        <f t="shared" si="100"/>
        <v>-0.11463809138697938</v>
      </c>
      <c r="F238" s="467">
        <f t="shared" si="101"/>
        <v>0.12224500256278831</v>
      </c>
      <c r="H238" s="11">
        <v>3694</v>
      </c>
      <c r="I238" s="11">
        <v>2700</v>
      </c>
      <c r="J238" s="11">
        <v>3312</v>
      </c>
      <c r="K238" s="467">
        <f t="shared" si="102"/>
        <v>-0.10341093665403357</v>
      </c>
      <c r="L238" s="467">
        <f t="shared" si="103"/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104"/>
        <v>-0.11463809138697938</v>
      </c>
      <c r="S238" s="467">
        <f t="shared" si="105"/>
        <v>0.12224500256278831</v>
      </c>
      <c r="U238" s="11">
        <v>3694</v>
      </c>
      <c r="V238" s="11">
        <v>2700</v>
      </c>
      <c r="W238" s="11">
        <v>3312</v>
      </c>
      <c r="X238" s="467">
        <f t="shared" si="106"/>
        <v>-0.10341093665403357</v>
      </c>
      <c r="Y238" s="467">
        <f t="shared" si="107"/>
        <v>0.22666666666666666</v>
      </c>
    </row>
    <row r="239" spans="1:25" ht="12.75" customHeight="1" x14ac:dyDescent="0.2">
      <c r="A239" s="462" t="s">
        <v>103</v>
      </c>
      <c r="B239" s="11">
        <v>4782</v>
      </c>
      <c r="C239" s="11">
        <v>4337</v>
      </c>
      <c r="D239" s="11">
        <v>5445</v>
      </c>
      <c r="E239" s="467">
        <f t="shared" si="100"/>
        <v>0.13864491844416563</v>
      </c>
      <c r="F239" s="467">
        <f t="shared" si="101"/>
        <v>0.25547613557758819</v>
      </c>
      <c r="H239" s="11">
        <v>3696</v>
      </c>
      <c r="I239" s="11">
        <v>3416</v>
      </c>
      <c r="J239" s="11">
        <v>4266</v>
      </c>
      <c r="K239" s="467">
        <f t="shared" si="102"/>
        <v>0.15422077922077923</v>
      </c>
      <c r="L239" s="467">
        <f t="shared" si="103"/>
        <v>0.24882903981264637</v>
      </c>
      <c r="N239" s="462" t="s">
        <v>103</v>
      </c>
      <c r="O239" s="11">
        <v>4782</v>
      </c>
      <c r="P239" s="11">
        <v>4337</v>
      </c>
      <c r="Q239" s="11">
        <v>5445</v>
      </c>
      <c r="R239" s="467">
        <f t="shared" si="104"/>
        <v>0.13864491844416563</v>
      </c>
      <c r="S239" s="467">
        <f t="shared" si="105"/>
        <v>0.25547613557758819</v>
      </c>
      <c r="U239" s="11">
        <v>3696</v>
      </c>
      <c r="V239" s="11">
        <v>3416</v>
      </c>
      <c r="W239" s="11">
        <v>4266</v>
      </c>
      <c r="X239" s="467">
        <f t="shared" si="106"/>
        <v>0.15422077922077923</v>
      </c>
      <c r="Y239" s="467">
        <f t="shared" si="107"/>
        <v>0.24882903981264637</v>
      </c>
    </row>
    <row r="240" spans="1:25" ht="12.75" customHeight="1" x14ac:dyDescent="0.2">
      <c r="A240" s="462" t="s">
        <v>104</v>
      </c>
      <c r="B240" s="11">
        <v>4686</v>
      </c>
      <c r="C240" s="11">
        <v>4447</v>
      </c>
      <c r="D240" s="11">
        <v>4856</v>
      </c>
      <c r="E240" s="467">
        <f t="shared" si="100"/>
        <v>3.6278275714895433E-2</v>
      </c>
      <c r="F240" s="467">
        <f t="shared" si="101"/>
        <v>9.1972116033280857E-2</v>
      </c>
      <c r="H240" s="11">
        <v>3733</v>
      </c>
      <c r="I240" s="11">
        <v>4085</v>
      </c>
      <c r="J240" s="11">
        <v>4077</v>
      </c>
      <c r="K240" s="467">
        <f t="shared" si="102"/>
        <v>9.215108491829628E-2</v>
      </c>
      <c r="L240" s="467">
        <f t="shared" si="103"/>
        <v>-1.9583843329253367E-3</v>
      </c>
      <c r="N240" s="462" t="s">
        <v>104</v>
      </c>
      <c r="O240" s="11">
        <v>4686</v>
      </c>
      <c r="P240" s="11">
        <v>4447</v>
      </c>
      <c r="Q240" s="11">
        <v>4856</v>
      </c>
      <c r="R240" s="467">
        <f t="shared" si="104"/>
        <v>3.6278275714895433E-2</v>
      </c>
      <c r="S240" s="467">
        <f t="shared" si="105"/>
        <v>9.1972116033280857E-2</v>
      </c>
      <c r="U240" s="11">
        <v>3733</v>
      </c>
      <c r="V240" s="11">
        <v>4085</v>
      </c>
      <c r="W240" s="11">
        <v>4077</v>
      </c>
      <c r="X240" s="467">
        <f t="shared" si="106"/>
        <v>9.215108491829628E-2</v>
      </c>
      <c r="Y240" s="467">
        <f t="shared" si="107"/>
        <v>-1.9583843329253367E-3</v>
      </c>
    </row>
    <row r="241" spans="1:25" ht="12.75" customHeight="1" x14ac:dyDescent="0.2">
      <c r="A241" s="462" t="s">
        <v>105</v>
      </c>
      <c r="B241" s="11">
        <v>4480</v>
      </c>
      <c r="C241" s="11">
        <v>4563</v>
      </c>
      <c r="D241" s="11">
        <v>4500</v>
      </c>
      <c r="E241" s="467">
        <f t="shared" si="100"/>
        <v>4.464285714285714E-3</v>
      </c>
      <c r="F241" s="467">
        <f t="shared" si="101"/>
        <v>-1.3806706114398421E-2</v>
      </c>
      <c r="H241" s="11">
        <v>3905</v>
      </c>
      <c r="I241" s="11">
        <v>3938</v>
      </c>
      <c r="J241" s="11">
        <v>3950</v>
      </c>
      <c r="K241" s="467">
        <f t="shared" si="102"/>
        <v>1.1523687580025609E-2</v>
      </c>
      <c r="L241" s="467">
        <f t="shared" si="103"/>
        <v>3.0472320975114273E-3</v>
      </c>
      <c r="N241" s="462" t="s">
        <v>105</v>
      </c>
      <c r="O241" s="11">
        <v>4480</v>
      </c>
      <c r="P241" s="11">
        <v>4563</v>
      </c>
      <c r="Q241" s="11">
        <v>4500</v>
      </c>
      <c r="R241" s="467">
        <f t="shared" si="104"/>
        <v>4.464285714285714E-3</v>
      </c>
      <c r="S241" s="467">
        <f t="shared" si="105"/>
        <v>-1.3806706114398421E-2</v>
      </c>
      <c r="U241" s="11">
        <v>3905</v>
      </c>
      <c r="V241" s="11">
        <v>3938</v>
      </c>
      <c r="W241" s="11">
        <v>3950</v>
      </c>
      <c r="X241" s="467">
        <f t="shared" si="106"/>
        <v>1.1523687580025609E-2</v>
      </c>
      <c r="Y241" s="467">
        <f t="shared" si="107"/>
        <v>3.0472320975114273E-3</v>
      </c>
    </row>
    <row r="242" spans="1:25" ht="12.75" customHeight="1" x14ac:dyDescent="0.2">
      <c r="A242" s="462" t="s">
        <v>106</v>
      </c>
      <c r="B242" s="11">
        <v>3993</v>
      </c>
      <c r="C242" s="11">
        <v>4222</v>
      </c>
      <c r="D242" s="11">
        <v>4148</v>
      </c>
      <c r="E242" s="467">
        <f t="shared" si="100"/>
        <v>3.881793137991485E-2</v>
      </c>
      <c r="F242" s="467">
        <f t="shared" si="101"/>
        <v>-1.7527238275698721E-2</v>
      </c>
      <c r="H242" s="11">
        <v>3104</v>
      </c>
      <c r="I242" s="11">
        <v>3924</v>
      </c>
      <c r="J242" s="11">
        <v>3766</v>
      </c>
      <c r="K242" s="467">
        <f t="shared" si="102"/>
        <v>0.21327319587628865</v>
      </c>
      <c r="L242" s="467">
        <f t="shared" si="103"/>
        <v>-4.0265035677879715E-2</v>
      </c>
      <c r="N242" s="462" t="s">
        <v>106</v>
      </c>
      <c r="O242" s="11">
        <v>3993</v>
      </c>
      <c r="P242" s="11">
        <v>4222</v>
      </c>
      <c r="Q242" s="11">
        <v>4148</v>
      </c>
      <c r="R242" s="467">
        <f t="shared" si="104"/>
        <v>3.881793137991485E-2</v>
      </c>
      <c r="S242" s="467">
        <f t="shared" si="105"/>
        <v>-1.7527238275698721E-2</v>
      </c>
      <c r="U242" s="11">
        <v>3104</v>
      </c>
      <c r="V242" s="11">
        <v>3924</v>
      </c>
      <c r="W242" s="11">
        <v>3766</v>
      </c>
      <c r="X242" s="467">
        <f t="shared" si="106"/>
        <v>0.21327319587628865</v>
      </c>
      <c r="Y242" s="467">
        <f t="shared" si="107"/>
        <v>-4.0265035677879715E-2</v>
      </c>
    </row>
    <row r="243" spans="1:25" ht="12.75" customHeight="1" x14ac:dyDescent="0.2">
      <c r="A243" s="462" t="s">
        <v>107</v>
      </c>
      <c r="B243" s="11">
        <v>3707</v>
      </c>
      <c r="C243" s="11">
        <v>3854</v>
      </c>
      <c r="D243" s="11">
        <v>3714</v>
      </c>
      <c r="E243" s="467">
        <f t="shared" si="100"/>
        <v>1.8883193957377933E-3</v>
      </c>
      <c r="F243" s="467">
        <f t="shared" si="101"/>
        <v>-3.6325895173845359E-2</v>
      </c>
      <c r="H243" s="11">
        <v>3170</v>
      </c>
      <c r="I243" s="11">
        <v>3963</v>
      </c>
      <c r="J243" s="11">
        <v>3604</v>
      </c>
      <c r="K243" s="467">
        <f t="shared" si="102"/>
        <v>0.13690851735015772</v>
      </c>
      <c r="L243" s="467">
        <f t="shared" si="103"/>
        <v>-9.0587938430481962E-2</v>
      </c>
      <c r="N243" s="462" t="s">
        <v>107</v>
      </c>
      <c r="O243" s="11">
        <v>3707</v>
      </c>
      <c r="P243" s="11">
        <v>3854</v>
      </c>
      <c r="Q243" s="11">
        <v>3714</v>
      </c>
      <c r="R243" s="467">
        <f t="shared" si="104"/>
        <v>1.8883193957377933E-3</v>
      </c>
      <c r="S243" s="467">
        <f t="shared" si="105"/>
        <v>-3.6325895173845359E-2</v>
      </c>
      <c r="U243" s="11">
        <v>3170</v>
      </c>
      <c r="V243" s="11">
        <v>3963</v>
      </c>
      <c r="W243" s="11">
        <v>3604</v>
      </c>
      <c r="X243" s="467">
        <f t="shared" si="106"/>
        <v>0.13690851735015772</v>
      </c>
      <c r="Y243" s="467">
        <f t="shared" si="107"/>
        <v>-9.0587938430481962E-2</v>
      </c>
    </row>
    <row r="244" spans="1:25" ht="12.75" customHeight="1" x14ac:dyDescent="0.2">
      <c r="A244" s="462" t="s">
        <v>108</v>
      </c>
      <c r="B244" s="11">
        <v>2409</v>
      </c>
      <c r="C244" s="11">
        <v>2434</v>
      </c>
      <c r="D244" s="11">
        <v>2593</v>
      </c>
      <c r="E244" s="467">
        <f t="shared" si="100"/>
        <v>7.6380240763802412E-2</v>
      </c>
      <c r="F244" s="467">
        <f t="shared" si="101"/>
        <v>6.5324568611339354E-2</v>
      </c>
      <c r="H244" s="11">
        <v>2684</v>
      </c>
      <c r="I244" s="11">
        <v>3330</v>
      </c>
      <c r="J244" s="11">
        <v>3396</v>
      </c>
      <c r="K244" s="467">
        <f t="shared" si="102"/>
        <v>0.26527570789865873</v>
      </c>
      <c r="L244" s="467">
        <f t="shared" si="103"/>
        <v>1.9819819819819819E-2</v>
      </c>
      <c r="N244" s="462" t="s">
        <v>108</v>
      </c>
      <c r="O244" s="11">
        <v>2409</v>
      </c>
      <c r="P244" s="11">
        <v>2434</v>
      </c>
      <c r="Q244" s="11">
        <v>2593</v>
      </c>
      <c r="R244" s="467">
        <f t="shared" si="104"/>
        <v>7.6380240763802412E-2</v>
      </c>
      <c r="S244" s="467">
        <f t="shared" si="105"/>
        <v>6.5324568611339354E-2</v>
      </c>
      <c r="U244" s="11">
        <v>2684</v>
      </c>
      <c r="V244" s="11">
        <v>3330</v>
      </c>
      <c r="W244" s="11">
        <v>3396</v>
      </c>
      <c r="X244" s="467">
        <f t="shared" si="106"/>
        <v>0.26527570789865873</v>
      </c>
      <c r="Y244" s="467">
        <f t="shared" si="107"/>
        <v>1.9819819819819819E-2</v>
      </c>
    </row>
    <row r="245" spans="1:25" ht="12.75" customHeight="1" x14ac:dyDescent="0.2">
      <c r="A245" t="s">
        <v>109</v>
      </c>
      <c r="B245" s="11">
        <v>1649</v>
      </c>
      <c r="C245" s="11">
        <v>1854</v>
      </c>
      <c r="D245" s="11">
        <v>1670</v>
      </c>
      <c r="E245" s="451">
        <f t="shared" si="100"/>
        <v>1.2734990903577926E-2</v>
      </c>
      <c r="F245" s="451">
        <f t="shared" si="101"/>
        <v>-9.9244875943905075E-2</v>
      </c>
      <c r="G245"/>
      <c r="H245" s="11">
        <v>2484</v>
      </c>
      <c r="I245" s="11">
        <v>3100</v>
      </c>
      <c r="J245" s="11">
        <v>3334</v>
      </c>
      <c r="K245" s="451">
        <f t="shared" si="102"/>
        <v>0.3421900161030596</v>
      </c>
      <c r="L245" s="451">
        <f t="shared" si="103"/>
        <v>7.5483870967741937E-2</v>
      </c>
      <c r="N245" t="s">
        <v>109</v>
      </c>
      <c r="O245" s="11">
        <v>1649</v>
      </c>
      <c r="P245" s="11">
        <v>1854</v>
      </c>
      <c r="Q245" s="11">
        <v>1670</v>
      </c>
      <c r="R245" s="451">
        <f t="shared" si="104"/>
        <v>1.2734990903577926E-2</v>
      </c>
      <c r="S245" s="451">
        <f t="shared" si="105"/>
        <v>-9.9244875943905075E-2</v>
      </c>
      <c r="T245"/>
      <c r="U245" s="11">
        <v>2484</v>
      </c>
      <c r="V245" s="11">
        <v>3100</v>
      </c>
      <c r="W245" s="11">
        <v>3334</v>
      </c>
      <c r="X245" s="451">
        <f t="shared" si="106"/>
        <v>0.3421900161030596</v>
      </c>
      <c r="Y245" s="451">
        <f t="shared" si="107"/>
        <v>7.5483870967741937E-2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44142</v>
      </c>
      <c r="C247" s="462">
        <f>SUM(C234:C245)</f>
        <v>41997</v>
      </c>
      <c r="D247" s="462">
        <f>SUM(D234:D245)</f>
        <v>43703</v>
      </c>
      <c r="E247" s="467">
        <f>(+D247-B247)/B247</f>
        <v>-9.9451769290018581E-3</v>
      </c>
      <c r="F247" s="467">
        <f>(+D247-C247)/C247</f>
        <v>4.0621949186846681E-2</v>
      </c>
      <c r="H247" s="462">
        <f>SUM(H234:H245)</f>
        <v>35162</v>
      </c>
      <c r="I247" s="462">
        <f>SUM(I234:I245)</f>
        <v>37471</v>
      </c>
      <c r="J247" s="462">
        <f>SUM(J234:J245)</f>
        <v>39419</v>
      </c>
      <c r="K247" s="467">
        <f>(+J247-H247)/H247</f>
        <v>0.12106819862351402</v>
      </c>
      <c r="L247" s="467">
        <f>(+J247-I247)/I247</f>
        <v>5.198686984601425E-2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43703</v>
      </c>
      <c r="R247" s="467">
        <f>(+Q247-O247)/O247</f>
        <v>-9.9451769290018581E-3</v>
      </c>
      <c r="S247" s="467">
        <f>(+Q247-P247)/P247</f>
        <v>4.0621949186846681E-2</v>
      </c>
      <c r="U247" s="462">
        <f>SUM(U234:U245)</f>
        <v>35162</v>
      </c>
      <c r="V247" s="462">
        <f>SUM(V234:V245)</f>
        <v>37471</v>
      </c>
      <c r="W247" s="462">
        <f>SUM(W234:W245)</f>
        <v>39419</v>
      </c>
      <c r="X247" s="467">
        <f>(+W247-U247)/U247</f>
        <v>0.12106819862351402</v>
      </c>
      <c r="Y247" s="467">
        <f>(+W247-V247)/V247</f>
        <v>5.198686984601425E-2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61" zoomScaleNormal="100" workbookViewId="0">
      <selection activeCell="C77" sqref="C77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B88B-BFC5-4139-A064-A5C675FF757E}">
  <sheetPr>
    <tabColor theme="6" tint="0.39997558519241921"/>
  </sheetPr>
  <dimension ref="A1:Y1165"/>
  <sheetViews>
    <sheetView zoomScaleNormal="100" workbookViewId="0">
      <selection activeCell="S17" sqref="S17"/>
    </sheetView>
  </sheetViews>
  <sheetFormatPr defaultRowHeight="15" x14ac:dyDescent="0.25"/>
  <cols>
    <col min="1" max="1" width="16.28515625" style="644" customWidth="1"/>
    <col min="2" max="7" width="12.85546875" style="645" customWidth="1"/>
    <col min="8" max="8" width="3.28515625" style="644" customWidth="1"/>
    <col min="9" max="9" width="9.28515625" style="644" customWidth="1"/>
    <col min="10" max="10" width="10.7109375" style="644" customWidth="1"/>
    <col min="11" max="12" width="9.28515625" style="644" customWidth="1"/>
    <col min="13" max="13" width="4.140625" style="644" customWidth="1"/>
    <col min="14" max="14" width="15.85546875" style="644" customWidth="1"/>
    <col min="15" max="15" width="10.28515625" style="644" customWidth="1"/>
    <col min="16" max="16" width="10.7109375" style="644" customWidth="1"/>
    <col min="17" max="20" width="10.28515625" style="644" customWidth="1"/>
    <col min="21" max="21" width="3.7109375" style="644" customWidth="1"/>
    <col min="22" max="16384" width="9.140625" style="644"/>
  </cols>
  <sheetData>
    <row r="1" spans="1:25" x14ac:dyDescent="0.25">
      <c r="A1" s="642" t="s">
        <v>5556</v>
      </c>
    </row>
    <row r="2" spans="1:25" x14ac:dyDescent="0.25">
      <c r="A2" s="643" t="s">
        <v>5557</v>
      </c>
    </row>
    <row r="3" spans="1:25" x14ac:dyDescent="0.25">
      <c r="A3" s="644" t="s">
        <v>5555</v>
      </c>
    </row>
    <row r="6" spans="1:25" ht="30" x14ac:dyDescent="0.25">
      <c r="A6" s="646"/>
      <c r="C6" s="714">
        <v>2021</v>
      </c>
      <c r="D6" s="647"/>
      <c r="F6" s="715">
        <v>2020</v>
      </c>
      <c r="G6" s="647"/>
      <c r="I6" s="647" t="s">
        <v>5548</v>
      </c>
      <c r="J6" s="647" t="s">
        <v>5558</v>
      </c>
      <c r="K6" s="647" t="s">
        <v>5559</v>
      </c>
      <c r="L6" s="647" t="s">
        <v>5548</v>
      </c>
      <c r="N6" s="677"/>
      <c r="O6" s="647"/>
      <c r="P6" s="678">
        <v>2021</v>
      </c>
      <c r="Q6" s="647"/>
      <c r="R6" s="647"/>
      <c r="S6" s="678">
        <v>2020</v>
      </c>
      <c r="T6" s="647"/>
      <c r="V6" s="679" t="s">
        <v>5548</v>
      </c>
      <c r="W6" s="679" t="s">
        <v>5558</v>
      </c>
      <c r="X6" s="679" t="s">
        <v>5559</v>
      </c>
      <c r="Y6" s="679" t="s">
        <v>5548</v>
      </c>
    </row>
    <row r="7" spans="1:25" x14ac:dyDescent="0.25">
      <c r="A7" s="661"/>
      <c r="B7" s="647" t="s">
        <v>262</v>
      </c>
      <c r="C7" s="716" t="s">
        <v>263</v>
      </c>
      <c r="D7" s="647" t="s">
        <v>264</v>
      </c>
      <c r="E7" s="647" t="s">
        <v>262</v>
      </c>
      <c r="F7" s="717" t="s">
        <v>263</v>
      </c>
      <c r="G7" s="647" t="s">
        <v>264</v>
      </c>
      <c r="I7" s="669" t="s">
        <v>262</v>
      </c>
      <c r="J7" s="669" t="s">
        <v>263</v>
      </c>
      <c r="K7" s="669" t="s">
        <v>263</v>
      </c>
      <c r="L7" s="669" t="s">
        <v>264</v>
      </c>
      <c r="N7" s="657"/>
      <c r="O7" s="663" t="s">
        <v>262</v>
      </c>
      <c r="P7" s="669" t="s">
        <v>263</v>
      </c>
      <c r="Q7" s="663" t="s">
        <v>264</v>
      </c>
      <c r="R7" s="663" t="s">
        <v>262</v>
      </c>
      <c r="S7" s="669" t="s">
        <v>263</v>
      </c>
      <c r="T7" s="663" t="s">
        <v>264</v>
      </c>
      <c r="V7" s="669" t="s">
        <v>262</v>
      </c>
      <c r="W7" s="669" t="s">
        <v>263</v>
      </c>
      <c r="X7" s="669" t="s">
        <v>263</v>
      </c>
      <c r="Y7" s="669" t="s">
        <v>264</v>
      </c>
    </row>
    <row r="8" spans="1:25" x14ac:dyDescent="0.25">
      <c r="A8" s="659" t="s">
        <v>20</v>
      </c>
      <c r="B8" s="648">
        <v>13808</v>
      </c>
      <c r="C8" s="732">
        <v>240531</v>
      </c>
      <c r="D8" s="649">
        <v>24</v>
      </c>
      <c r="E8" s="650">
        <v>12327</v>
      </c>
      <c r="F8" s="651">
        <v>219460</v>
      </c>
      <c r="G8" s="652">
        <v>30</v>
      </c>
      <c r="I8" s="670">
        <f>(B8-E8)/E8</f>
        <v>0.12014277602011844</v>
      </c>
      <c r="J8" s="671">
        <f>(C8-F8)</f>
        <v>21071</v>
      </c>
      <c r="K8" s="672">
        <f>(C8-F8)/F8</f>
        <v>9.6012940854825479E-2</v>
      </c>
      <c r="L8" s="673">
        <f>(D8-G8)/G8</f>
        <v>-0.2</v>
      </c>
      <c r="N8" s="643" t="s">
        <v>20</v>
      </c>
      <c r="O8" s="680">
        <f>B8</f>
        <v>13808</v>
      </c>
      <c r="P8" s="733">
        <f>C8</f>
        <v>240531</v>
      </c>
      <c r="Q8" s="682">
        <f t="shared" ref="Q8:T8" si="0">D8</f>
        <v>24</v>
      </c>
      <c r="R8" s="683">
        <f t="shared" si="0"/>
        <v>12327</v>
      </c>
      <c r="S8" s="684">
        <f t="shared" si="0"/>
        <v>219460</v>
      </c>
      <c r="T8" s="685">
        <f t="shared" si="0"/>
        <v>30</v>
      </c>
      <c r="V8" s="686">
        <f>(O8-R8)/R8</f>
        <v>0.12014277602011844</v>
      </c>
      <c r="W8" s="687">
        <f>(P8-S8)</f>
        <v>21071</v>
      </c>
      <c r="X8" s="688">
        <f>(P8-S8)/S8</f>
        <v>9.6012940854825479E-2</v>
      </c>
      <c r="Y8" s="688">
        <f>(Q8-T8)/T8</f>
        <v>-0.2</v>
      </c>
    </row>
    <row r="9" spans="1:25" x14ac:dyDescent="0.25">
      <c r="A9" s="644" t="s">
        <v>21</v>
      </c>
      <c r="B9" s="645">
        <v>95</v>
      </c>
      <c r="C9" s="653">
        <v>469439</v>
      </c>
      <c r="D9" s="645">
        <v>25</v>
      </c>
      <c r="E9" s="654">
        <v>94</v>
      </c>
      <c r="F9" s="655">
        <v>389589</v>
      </c>
      <c r="G9" s="656">
        <v>45</v>
      </c>
      <c r="I9" s="674">
        <f>(B9-E9)/E9</f>
        <v>1.0638297872340425E-2</v>
      </c>
      <c r="J9" s="675">
        <f>(C9-F9)</f>
        <v>79850</v>
      </c>
      <c r="K9" s="674">
        <f t="shared" ref="K9:L24" si="1">(C9-F9)/F9</f>
        <v>0.20495958561458358</v>
      </c>
      <c r="L9" s="674">
        <f t="shared" si="1"/>
        <v>-0.44444444444444442</v>
      </c>
      <c r="N9" s="643" t="s">
        <v>71</v>
      </c>
      <c r="O9" s="680">
        <f t="shared" ref="O9:T9" si="2">B32</f>
        <v>6344</v>
      </c>
      <c r="P9" s="681">
        <f>C32</f>
        <v>428841</v>
      </c>
      <c r="Q9" s="682">
        <f t="shared" si="2"/>
        <v>22</v>
      </c>
      <c r="R9" s="683">
        <f t="shared" si="2"/>
        <v>6445</v>
      </c>
      <c r="S9" s="684">
        <f t="shared" si="2"/>
        <v>396576</v>
      </c>
      <c r="T9" s="685">
        <f t="shared" si="2"/>
        <v>32</v>
      </c>
      <c r="U9" s="643"/>
      <c r="V9" s="686">
        <f>(O9-R9)/R9</f>
        <v>-1.5671062839410395E-2</v>
      </c>
      <c r="W9" s="687">
        <f>(P9-S9)</f>
        <v>32265</v>
      </c>
      <c r="X9" s="688">
        <f t="shared" ref="X9:Y11" si="3">(P9-S9)/S9</f>
        <v>8.1358932461873631E-2</v>
      </c>
      <c r="Y9" s="688">
        <f t="shared" si="3"/>
        <v>-0.3125</v>
      </c>
    </row>
    <row r="10" spans="1:25" x14ac:dyDescent="0.25">
      <c r="A10" s="723" t="s">
        <v>22</v>
      </c>
      <c r="B10" s="724">
        <v>234</v>
      </c>
      <c r="C10" s="725">
        <v>201146</v>
      </c>
      <c r="D10" s="724">
        <v>18</v>
      </c>
      <c r="E10" s="726">
        <v>223</v>
      </c>
      <c r="F10" s="726">
        <v>170679</v>
      </c>
      <c r="G10" s="727">
        <v>27</v>
      </c>
      <c r="H10" s="723"/>
      <c r="I10" s="730">
        <f>(B10-E10)/E10</f>
        <v>4.9327354260089683E-2</v>
      </c>
      <c r="J10" s="729">
        <f>(C10-F10)</f>
        <v>30467</v>
      </c>
      <c r="K10" s="730">
        <f t="shared" si="1"/>
        <v>0.17850467837285197</v>
      </c>
      <c r="L10" s="730">
        <f t="shared" si="1"/>
        <v>-0.33333333333333331</v>
      </c>
      <c r="N10" s="643" t="s">
        <v>94</v>
      </c>
      <c r="O10" s="680">
        <f t="shared" ref="O10:T10" si="4">B66</f>
        <v>2234</v>
      </c>
      <c r="P10" s="681">
        <f t="shared" si="4"/>
        <v>336841</v>
      </c>
      <c r="Q10" s="682">
        <f t="shared" si="4"/>
        <v>22</v>
      </c>
      <c r="R10" s="683">
        <f t="shared" si="4"/>
        <v>2173</v>
      </c>
      <c r="S10" s="684">
        <f t="shared" si="4"/>
        <v>296419</v>
      </c>
      <c r="T10" s="685">
        <f t="shared" si="4"/>
        <v>31</v>
      </c>
      <c r="U10" s="643"/>
      <c r="V10" s="686">
        <f>(O10-R10)/R10</f>
        <v>2.8071790151863781E-2</v>
      </c>
      <c r="W10" s="687">
        <f>(P10-S10)</f>
        <v>40422</v>
      </c>
      <c r="X10" s="688">
        <f t="shared" si="3"/>
        <v>0.13636777669447639</v>
      </c>
      <c r="Y10" s="688">
        <f t="shared" si="3"/>
        <v>-0.29032258064516131</v>
      </c>
    </row>
    <row r="11" spans="1:25" x14ac:dyDescent="0.25">
      <c r="A11" s="723" t="s">
        <v>23</v>
      </c>
      <c r="B11" s="724">
        <v>317</v>
      </c>
      <c r="C11" s="725">
        <v>217545</v>
      </c>
      <c r="D11" s="724">
        <v>18</v>
      </c>
      <c r="E11" s="726">
        <v>281</v>
      </c>
      <c r="F11" s="726">
        <v>183252</v>
      </c>
      <c r="G11" s="727">
        <v>22</v>
      </c>
      <c r="H11" s="723"/>
      <c r="I11" s="730">
        <f t="shared" ref="I11:I25" si="5">(B11-E11)/E11</f>
        <v>0.12811387900355872</v>
      </c>
      <c r="J11" s="729">
        <f t="shared" ref="J11:J25" si="6">(C11-F11)</f>
        <v>34293</v>
      </c>
      <c r="K11" s="730">
        <f t="shared" si="1"/>
        <v>0.18713574749525244</v>
      </c>
      <c r="L11" s="730">
        <f t="shared" si="1"/>
        <v>-0.18181818181818182</v>
      </c>
      <c r="N11" s="689" t="s">
        <v>62</v>
      </c>
      <c r="O11" s="690">
        <f t="shared" ref="O11:T11" si="7">B81</f>
        <v>642</v>
      </c>
      <c r="P11" s="691">
        <f t="shared" si="7"/>
        <v>288142</v>
      </c>
      <c r="Q11" s="692">
        <f t="shared" si="7"/>
        <v>19</v>
      </c>
      <c r="R11" s="693">
        <f t="shared" si="7"/>
        <v>634</v>
      </c>
      <c r="S11" s="694">
        <f t="shared" si="7"/>
        <v>255782</v>
      </c>
      <c r="T11" s="695">
        <f t="shared" si="7"/>
        <v>26</v>
      </c>
      <c r="U11" s="643"/>
      <c r="V11" s="696">
        <f>(O11-R11)/R11</f>
        <v>1.2618296529968454E-2</v>
      </c>
      <c r="W11" s="697">
        <f>(P11-S11)</f>
        <v>32360</v>
      </c>
      <c r="X11" s="698">
        <f t="shared" si="3"/>
        <v>0.12651398456498111</v>
      </c>
      <c r="Y11" s="698">
        <f t="shared" si="3"/>
        <v>-0.26923076923076922</v>
      </c>
    </row>
    <row r="12" spans="1:25" x14ac:dyDescent="0.25">
      <c r="A12" s="644" t="s">
        <v>24</v>
      </c>
      <c r="B12" s="645">
        <v>154</v>
      </c>
      <c r="C12" s="653">
        <v>529264</v>
      </c>
      <c r="D12" s="645">
        <v>20</v>
      </c>
      <c r="E12" s="655">
        <v>159</v>
      </c>
      <c r="F12" s="655">
        <v>442117</v>
      </c>
      <c r="G12" s="656">
        <v>27</v>
      </c>
      <c r="I12" s="674">
        <f t="shared" si="5"/>
        <v>-3.1446540880503145E-2</v>
      </c>
      <c r="J12" s="675">
        <f t="shared" si="6"/>
        <v>87147</v>
      </c>
      <c r="K12" s="674">
        <f t="shared" si="1"/>
        <v>0.19711298140537459</v>
      </c>
      <c r="L12" s="674">
        <f t="shared" si="1"/>
        <v>-0.25925925925925924</v>
      </c>
      <c r="O12" s="699"/>
      <c r="P12" s="700">
        <f>SUM(P8:P11)/4</f>
        <v>323588.75</v>
      </c>
      <c r="Q12" s="645"/>
      <c r="R12" s="645"/>
      <c r="S12" s="701">
        <f>SUM(S8:S11)/4</f>
        <v>292059.25</v>
      </c>
      <c r="T12" s="702"/>
      <c r="W12" s="703">
        <f>SUM(W8:W11)/4</f>
        <v>31529.5</v>
      </c>
      <c r="X12" s="676">
        <f>(P12-S12)/S12</f>
        <v>0.10795583430416944</v>
      </c>
    </row>
    <row r="13" spans="1:25" x14ac:dyDescent="0.25">
      <c r="A13" s="723" t="s">
        <v>25</v>
      </c>
      <c r="B13" s="724">
        <v>603</v>
      </c>
      <c r="C13" s="725">
        <v>348425</v>
      </c>
      <c r="D13" s="724">
        <v>20</v>
      </c>
      <c r="E13" s="726">
        <v>601</v>
      </c>
      <c r="F13" s="726">
        <v>318022</v>
      </c>
      <c r="G13" s="727">
        <v>24</v>
      </c>
      <c r="H13" s="723"/>
      <c r="I13" s="728">
        <f t="shared" si="5"/>
        <v>3.3277870216306157E-3</v>
      </c>
      <c r="J13" s="729">
        <f t="shared" si="6"/>
        <v>30403</v>
      </c>
      <c r="K13" s="730">
        <f t="shared" si="1"/>
        <v>9.560030438145789E-2</v>
      </c>
      <c r="L13" s="728">
        <f t="shared" si="1"/>
        <v>-0.16666666666666666</v>
      </c>
      <c r="N13" s="643" t="s">
        <v>95</v>
      </c>
      <c r="O13" s="680">
        <f t="shared" ref="O13:T13" si="8">B101</f>
        <v>3378</v>
      </c>
      <c r="P13" s="681">
        <f>C101</f>
        <v>251304</v>
      </c>
      <c r="Q13" s="682">
        <f t="shared" si="8"/>
        <v>25</v>
      </c>
      <c r="R13" s="683">
        <f t="shared" si="8"/>
        <v>3096</v>
      </c>
      <c r="S13" s="684">
        <f t="shared" si="8"/>
        <v>229132</v>
      </c>
      <c r="T13" s="683">
        <f t="shared" si="8"/>
        <v>38</v>
      </c>
      <c r="U13" s="643"/>
      <c r="V13" s="686">
        <f>(O13-R13)/R13</f>
        <v>9.1085271317829453E-2</v>
      </c>
      <c r="W13" s="687">
        <f>(P13-S13)</f>
        <v>22172</v>
      </c>
      <c r="X13" s="688">
        <f>(P13-S13)/S13</f>
        <v>9.6765183387741566E-2</v>
      </c>
      <c r="Y13" s="688">
        <f>(Q13-T13)/T13</f>
        <v>-0.34210526315789475</v>
      </c>
    </row>
    <row r="14" spans="1:25" x14ac:dyDescent="0.25">
      <c r="A14" s="644" t="s">
        <v>26</v>
      </c>
      <c r="B14" s="645">
        <v>272</v>
      </c>
      <c r="C14" s="653">
        <v>264932</v>
      </c>
      <c r="D14" s="645">
        <v>18</v>
      </c>
      <c r="E14" s="655">
        <v>275</v>
      </c>
      <c r="F14" s="655">
        <v>231139</v>
      </c>
      <c r="G14" s="656">
        <v>28</v>
      </c>
      <c r="I14" s="674">
        <f t="shared" si="5"/>
        <v>-1.090909090909091E-2</v>
      </c>
      <c r="J14" s="675">
        <f t="shared" si="6"/>
        <v>33793</v>
      </c>
      <c r="K14" s="674">
        <f t="shared" si="1"/>
        <v>0.14620206888495668</v>
      </c>
      <c r="L14" s="674">
        <f t="shared" si="1"/>
        <v>-0.35714285714285715</v>
      </c>
      <c r="N14" s="643" t="s">
        <v>93</v>
      </c>
      <c r="O14" s="680">
        <f t="shared" ref="O14:T14" si="9">B121</f>
        <v>2655</v>
      </c>
      <c r="P14" s="681">
        <f t="shared" si="9"/>
        <v>276342</v>
      </c>
      <c r="Q14" s="682">
        <f t="shared" si="9"/>
        <v>26</v>
      </c>
      <c r="R14" s="683">
        <f t="shared" si="9"/>
        <v>2505</v>
      </c>
      <c r="S14" s="684">
        <f t="shared" si="9"/>
        <v>250604</v>
      </c>
      <c r="T14" s="683">
        <f t="shared" si="9"/>
        <v>38</v>
      </c>
      <c r="U14" s="643"/>
      <c r="V14" s="686">
        <f>(O14-R14)/R14</f>
        <v>5.9880239520958084E-2</v>
      </c>
      <c r="W14" s="687">
        <f>(P14-S14)</f>
        <v>25738</v>
      </c>
      <c r="X14" s="688">
        <f>(P14-S14)/S14</f>
        <v>0.10270386745622576</v>
      </c>
      <c r="Y14" s="688">
        <f>(Q14-T14)/T14</f>
        <v>-0.31578947368421051</v>
      </c>
    </row>
    <row r="15" spans="1:25" x14ac:dyDescent="0.25">
      <c r="A15" s="644" t="s">
        <v>27</v>
      </c>
      <c r="B15" s="645">
        <v>182</v>
      </c>
      <c r="C15" s="653">
        <v>328369</v>
      </c>
      <c r="D15" s="645">
        <v>13</v>
      </c>
      <c r="E15" s="655">
        <v>184</v>
      </c>
      <c r="F15" s="655">
        <v>276397</v>
      </c>
      <c r="G15" s="656">
        <v>20</v>
      </c>
      <c r="I15" s="674">
        <f t="shared" si="5"/>
        <v>-1.0869565217391304E-2</v>
      </c>
      <c r="J15" s="675">
        <f t="shared" si="6"/>
        <v>51972</v>
      </c>
      <c r="K15" s="674">
        <f t="shared" si="1"/>
        <v>0.18803387880476272</v>
      </c>
      <c r="L15" s="674">
        <f t="shared" si="1"/>
        <v>-0.35</v>
      </c>
      <c r="N15" s="704" t="s">
        <v>52</v>
      </c>
      <c r="O15" s="690">
        <f t="shared" ref="O15:T15" si="10">B140</f>
        <v>1992</v>
      </c>
      <c r="P15" s="691">
        <f t="shared" si="10"/>
        <v>428671</v>
      </c>
      <c r="Q15" s="692">
        <f t="shared" si="10"/>
        <v>49</v>
      </c>
      <c r="R15" s="693">
        <f t="shared" si="10"/>
        <v>2036</v>
      </c>
      <c r="S15" s="694">
        <f>F140</f>
        <v>378487</v>
      </c>
      <c r="T15" s="693">
        <f t="shared" si="10"/>
        <v>71</v>
      </c>
      <c r="U15" s="643"/>
      <c r="V15" s="696">
        <f>(O15-R15)/R15</f>
        <v>-2.1611001964636542E-2</v>
      </c>
      <c r="W15" s="697">
        <f>(P15-S15)</f>
        <v>50184</v>
      </c>
      <c r="X15" s="698">
        <f>(P15-S15)/S15</f>
        <v>0.13259107974646422</v>
      </c>
      <c r="Y15" s="698">
        <f>(Q15-T15)/T15</f>
        <v>-0.30985915492957744</v>
      </c>
    </row>
    <row r="16" spans="1:25" x14ac:dyDescent="0.25">
      <c r="A16" s="723" t="s">
        <v>28</v>
      </c>
      <c r="B16" s="724">
        <v>522</v>
      </c>
      <c r="C16" s="725">
        <v>242999</v>
      </c>
      <c r="D16" s="724">
        <v>18</v>
      </c>
      <c r="E16" s="726">
        <v>521</v>
      </c>
      <c r="F16" s="726">
        <v>218752</v>
      </c>
      <c r="G16" s="727">
        <v>22</v>
      </c>
      <c r="H16" s="723"/>
      <c r="I16" s="728">
        <f t="shared" si="5"/>
        <v>1.9193857965451055E-3</v>
      </c>
      <c r="J16" s="729">
        <f t="shared" si="6"/>
        <v>24247</v>
      </c>
      <c r="K16" s="730">
        <f t="shared" si="1"/>
        <v>0.11084241515506144</v>
      </c>
      <c r="L16" s="730">
        <f t="shared" si="1"/>
        <v>-0.18181818181818182</v>
      </c>
      <c r="O16" s="645"/>
      <c r="P16" s="701">
        <f>(P8+P9+P10+P11+P13+P14+P15)/7</f>
        <v>321524.57142857142</v>
      </c>
      <c r="Q16" s="645"/>
      <c r="R16" s="645"/>
      <c r="S16" s="701">
        <f>(S8+S9+S10+S11+S13+S14+S15)/7</f>
        <v>289494.28571428574</v>
      </c>
      <c r="T16" s="645"/>
      <c r="W16" s="703">
        <f>(W8+W9+W10+W11+W13+W14+W15)/7</f>
        <v>32030.285714285714</v>
      </c>
      <c r="X16" s="676">
        <f>(P16-S16)/S16</f>
        <v>0.11064220364576638</v>
      </c>
    </row>
    <row r="17" spans="1:25" x14ac:dyDescent="0.25">
      <c r="A17" s="644" t="s">
        <v>29</v>
      </c>
      <c r="B17" s="645">
        <v>79</v>
      </c>
      <c r="C17" s="653">
        <v>320863</v>
      </c>
      <c r="D17" s="645">
        <v>18</v>
      </c>
      <c r="E17" s="655">
        <v>87</v>
      </c>
      <c r="F17" s="655">
        <v>265476</v>
      </c>
      <c r="G17" s="656">
        <v>19</v>
      </c>
      <c r="I17" s="674">
        <f t="shared" si="5"/>
        <v>-9.1954022988505746E-2</v>
      </c>
      <c r="J17" s="675">
        <f t="shared" si="6"/>
        <v>55387</v>
      </c>
      <c r="K17" s="674">
        <f t="shared" si="1"/>
        <v>0.2086327954316021</v>
      </c>
      <c r="L17" s="674">
        <f t="shared" si="1"/>
        <v>-5.2631578947368418E-2</v>
      </c>
    </row>
    <row r="18" spans="1:25" x14ac:dyDescent="0.25">
      <c r="A18" s="723" t="s">
        <v>10</v>
      </c>
      <c r="B18" s="724">
        <v>7840</v>
      </c>
      <c r="C18" s="725">
        <v>194943</v>
      </c>
      <c r="D18" s="724">
        <v>29</v>
      </c>
      <c r="E18" s="726">
        <v>6648</v>
      </c>
      <c r="F18" s="726">
        <v>175284</v>
      </c>
      <c r="G18" s="727">
        <v>36</v>
      </c>
      <c r="H18" s="723"/>
      <c r="I18" s="730">
        <f t="shared" si="5"/>
        <v>0.17930204572803851</v>
      </c>
      <c r="J18" s="729">
        <f t="shared" si="6"/>
        <v>19659</v>
      </c>
      <c r="K18" s="730">
        <f t="shared" si="1"/>
        <v>0.11215513110152667</v>
      </c>
      <c r="L18" s="730">
        <f t="shared" si="1"/>
        <v>-0.19444444444444445</v>
      </c>
      <c r="N18" s="644" t="s">
        <v>5562</v>
      </c>
      <c r="O18" s="645"/>
      <c r="Q18" s="645"/>
      <c r="R18" s="645"/>
      <c r="T18" s="645"/>
    </row>
    <row r="19" spans="1:25" x14ac:dyDescent="0.25">
      <c r="A19" s="644" t="s">
        <v>30</v>
      </c>
      <c r="B19" s="645">
        <v>384</v>
      </c>
      <c r="C19" s="653">
        <v>307066</v>
      </c>
      <c r="D19" s="645">
        <v>20</v>
      </c>
      <c r="E19" s="655">
        <v>406</v>
      </c>
      <c r="F19" s="655">
        <v>270849</v>
      </c>
      <c r="G19" s="656">
        <v>24</v>
      </c>
      <c r="I19" s="674">
        <f t="shared" si="5"/>
        <v>-5.4187192118226604E-2</v>
      </c>
      <c r="J19" s="675">
        <f t="shared" si="6"/>
        <v>36217</v>
      </c>
      <c r="K19" s="674">
        <f t="shared" si="1"/>
        <v>0.13371657270287135</v>
      </c>
      <c r="L19" s="674">
        <f t="shared" si="1"/>
        <v>-0.16666666666666666</v>
      </c>
      <c r="N19" s="644" t="s">
        <v>5560</v>
      </c>
    </row>
    <row r="20" spans="1:25" x14ac:dyDescent="0.25">
      <c r="A20" s="644" t="s">
        <v>31</v>
      </c>
      <c r="B20" s="645">
        <v>36</v>
      </c>
      <c r="C20" s="653">
        <v>689325</v>
      </c>
      <c r="D20" s="645">
        <v>41</v>
      </c>
      <c r="E20" s="655">
        <v>43</v>
      </c>
      <c r="F20" s="655">
        <v>787459</v>
      </c>
      <c r="G20" s="656">
        <v>110</v>
      </c>
      <c r="I20" s="674">
        <f t="shared" si="5"/>
        <v>-0.16279069767441862</v>
      </c>
      <c r="J20" s="675">
        <f t="shared" si="6"/>
        <v>-98134</v>
      </c>
      <c r="K20" s="674">
        <f t="shared" si="1"/>
        <v>-0.12462109138380538</v>
      </c>
      <c r="L20" s="674">
        <f t="shared" si="1"/>
        <v>-0.62727272727272732</v>
      </c>
      <c r="N20" s="705" t="s">
        <v>5561</v>
      </c>
      <c r="O20" s="706"/>
      <c r="P20" s="707">
        <v>2021</v>
      </c>
      <c r="Q20" s="706"/>
      <c r="R20" s="706"/>
      <c r="S20" s="707">
        <v>2020</v>
      </c>
      <c r="T20" s="706"/>
      <c r="U20" s="708"/>
      <c r="V20" s="709" t="s">
        <v>5548</v>
      </c>
      <c r="W20" s="709" t="s">
        <v>5558</v>
      </c>
      <c r="X20" s="709" t="s">
        <v>5559</v>
      </c>
      <c r="Y20" s="709" t="s">
        <v>5548</v>
      </c>
    </row>
    <row r="21" spans="1:25" x14ac:dyDescent="0.25">
      <c r="A21" s="723" t="s">
        <v>32</v>
      </c>
      <c r="B21" s="724">
        <v>183</v>
      </c>
      <c r="C21" s="725">
        <v>230433</v>
      </c>
      <c r="D21" s="724">
        <v>17</v>
      </c>
      <c r="E21" s="726">
        <v>141</v>
      </c>
      <c r="F21" s="726">
        <v>204751</v>
      </c>
      <c r="G21" s="727">
        <v>28</v>
      </c>
      <c r="H21" s="723"/>
      <c r="I21" s="730">
        <f t="shared" si="5"/>
        <v>0.2978723404255319</v>
      </c>
      <c r="J21" s="729">
        <f t="shared" si="6"/>
        <v>25682</v>
      </c>
      <c r="K21" s="728">
        <f t="shared" si="1"/>
        <v>0.12543040082832319</v>
      </c>
      <c r="L21" s="730">
        <f t="shared" si="1"/>
        <v>-0.39285714285714285</v>
      </c>
      <c r="N21" s="710"/>
      <c r="O21" s="711" t="s">
        <v>262</v>
      </c>
      <c r="P21" s="712" t="s">
        <v>263</v>
      </c>
      <c r="Q21" s="711" t="s">
        <v>264</v>
      </c>
      <c r="R21" s="711" t="s">
        <v>262</v>
      </c>
      <c r="S21" s="712" t="s">
        <v>263</v>
      </c>
      <c r="T21" s="711" t="s">
        <v>264</v>
      </c>
      <c r="U21" s="713"/>
      <c r="V21" s="712" t="s">
        <v>262</v>
      </c>
      <c r="W21" s="712" t="s">
        <v>263</v>
      </c>
      <c r="X21" s="712" t="s">
        <v>263</v>
      </c>
      <c r="Y21" s="712" t="s">
        <v>264</v>
      </c>
    </row>
    <row r="22" spans="1:25" x14ac:dyDescent="0.25">
      <c r="A22" s="723" t="s">
        <v>33</v>
      </c>
      <c r="B22" s="724">
        <v>227</v>
      </c>
      <c r="C22" s="725">
        <v>454577</v>
      </c>
      <c r="D22" s="724">
        <v>19</v>
      </c>
      <c r="E22" s="726">
        <v>202</v>
      </c>
      <c r="F22" s="726">
        <v>418071</v>
      </c>
      <c r="G22" s="727">
        <v>23</v>
      </c>
      <c r="H22" s="723"/>
      <c r="I22" s="730">
        <f t="shared" si="5"/>
        <v>0.12376237623762376</v>
      </c>
      <c r="J22" s="729">
        <f t="shared" si="6"/>
        <v>36506</v>
      </c>
      <c r="K22" s="730">
        <f t="shared" si="1"/>
        <v>8.7320096347271156E-2</v>
      </c>
      <c r="L22" s="730">
        <f t="shared" si="1"/>
        <v>-0.17391304347826086</v>
      </c>
      <c r="N22" s="723" t="s">
        <v>72</v>
      </c>
      <c r="O22" s="724">
        <v>800</v>
      </c>
      <c r="P22" s="724">
        <v>448373</v>
      </c>
      <c r="Q22" s="724">
        <v>21</v>
      </c>
      <c r="R22" s="726">
        <v>787</v>
      </c>
      <c r="S22" s="726">
        <v>399895</v>
      </c>
      <c r="T22" s="727">
        <v>29</v>
      </c>
      <c r="U22" s="723"/>
      <c r="V22" s="730">
        <v>1.6518424396442185E-2</v>
      </c>
      <c r="W22" s="729">
        <v>48478</v>
      </c>
      <c r="X22" s="730">
        <v>0.12122682204078571</v>
      </c>
      <c r="Y22" s="730">
        <v>-0.27586206896551724</v>
      </c>
    </row>
    <row r="23" spans="1:25" x14ac:dyDescent="0.25">
      <c r="A23" s="723" t="s">
        <v>34</v>
      </c>
      <c r="B23" s="724">
        <v>314</v>
      </c>
      <c r="C23" s="725">
        <v>225190</v>
      </c>
      <c r="D23" s="724">
        <v>21</v>
      </c>
      <c r="E23" s="726">
        <v>257</v>
      </c>
      <c r="F23" s="726">
        <v>206062</v>
      </c>
      <c r="G23" s="727">
        <v>25</v>
      </c>
      <c r="H23" s="723"/>
      <c r="I23" s="730">
        <f t="shared" si="5"/>
        <v>0.22178988326848248</v>
      </c>
      <c r="J23" s="729">
        <f t="shared" si="6"/>
        <v>19128</v>
      </c>
      <c r="K23" s="730">
        <f t="shared" si="1"/>
        <v>9.28264308800264E-2</v>
      </c>
      <c r="L23" s="730">
        <f t="shared" si="1"/>
        <v>-0.16</v>
      </c>
      <c r="N23" s="723" t="s">
        <v>22</v>
      </c>
      <c r="O23" s="724">
        <v>234</v>
      </c>
      <c r="P23" s="725">
        <v>201146</v>
      </c>
      <c r="Q23" s="724">
        <v>18</v>
      </c>
      <c r="R23" s="726">
        <v>223</v>
      </c>
      <c r="S23" s="726">
        <v>170679</v>
      </c>
      <c r="T23" s="727">
        <v>27</v>
      </c>
      <c r="U23" s="723"/>
      <c r="V23" s="730">
        <v>4.9327354260089683E-2</v>
      </c>
      <c r="W23" s="729">
        <v>30467</v>
      </c>
      <c r="X23" s="730">
        <v>0.17850467837285197</v>
      </c>
      <c r="Y23" s="730">
        <v>-0.33333333333333331</v>
      </c>
    </row>
    <row r="24" spans="1:25" x14ac:dyDescent="0.25">
      <c r="A24" s="723" t="s">
        <v>35</v>
      </c>
      <c r="B24" s="724">
        <v>954</v>
      </c>
      <c r="C24" s="725">
        <v>324439</v>
      </c>
      <c r="D24" s="724">
        <v>15</v>
      </c>
      <c r="E24" s="726">
        <v>883</v>
      </c>
      <c r="F24" s="726">
        <v>294108</v>
      </c>
      <c r="G24" s="727">
        <v>22</v>
      </c>
      <c r="H24" s="723"/>
      <c r="I24" s="730">
        <f t="shared" si="5"/>
        <v>8.0407701019252542E-2</v>
      </c>
      <c r="J24" s="729">
        <f t="shared" si="6"/>
        <v>30331</v>
      </c>
      <c r="K24" s="730">
        <f t="shared" si="1"/>
        <v>0.10312878262407008</v>
      </c>
      <c r="L24" s="730">
        <f t="shared" si="1"/>
        <v>-0.31818181818181818</v>
      </c>
      <c r="N24" s="723" t="s">
        <v>40</v>
      </c>
      <c r="O24" s="724">
        <v>264</v>
      </c>
      <c r="P24" s="724">
        <v>484613</v>
      </c>
      <c r="Q24" s="724">
        <v>17</v>
      </c>
      <c r="R24" s="726">
        <v>254</v>
      </c>
      <c r="S24" s="726">
        <v>428498</v>
      </c>
      <c r="T24" s="727">
        <v>39</v>
      </c>
      <c r="U24" s="723"/>
      <c r="V24" s="730">
        <v>3.937007874015748E-2</v>
      </c>
      <c r="W24" s="729">
        <v>56115</v>
      </c>
      <c r="X24" s="730">
        <v>0.13095743737427012</v>
      </c>
      <c r="Y24" s="730">
        <v>-0.5641025641025641</v>
      </c>
    </row>
    <row r="25" spans="1:25" x14ac:dyDescent="0.25">
      <c r="A25" s="723" t="s">
        <v>36</v>
      </c>
      <c r="B25" s="724">
        <v>1067</v>
      </c>
      <c r="C25" s="725">
        <v>199864</v>
      </c>
      <c r="D25" s="724">
        <v>16</v>
      </c>
      <c r="E25" s="726">
        <v>967</v>
      </c>
      <c r="F25" s="726">
        <v>175642</v>
      </c>
      <c r="G25" s="727">
        <v>22</v>
      </c>
      <c r="H25" s="723"/>
      <c r="I25" s="730">
        <f t="shared" si="5"/>
        <v>0.10341261633919338</v>
      </c>
      <c r="J25" s="729">
        <f t="shared" si="6"/>
        <v>24222</v>
      </c>
      <c r="K25" s="730">
        <f t="shared" ref="K25:L27" si="11">(C25-F25)/F25</f>
        <v>0.1379055123489826</v>
      </c>
      <c r="L25" s="730">
        <f t="shared" si="11"/>
        <v>-0.27272727272727271</v>
      </c>
      <c r="N25" s="723" t="s">
        <v>23</v>
      </c>
      <c r="O25" s="724">
        <v>317</v>
      </c>
      <c r="P25" s="725">
        <v>217545</v>
      </c>
      <c r="Q25" s="724">
        <v>18</v>
      </c>
      <c r="R25" s="726">
        <v>281</v>
      </c>
      <c r="S25" s="726">
        <v>183252</v>
      </c>
      <c r="T25" s="727">
        <v>22</v>
      </c>
      <c r="U25" s="723"/>
      <c r="V25" s="730">
        <v>0.12811387900355872</v>
      </c>
      <c r="W25" s="729">
        <v>34293</v>
      </c>
      <c r="X25" s="730">
        <v>0.18713574749525244</v>
      </c>
      <c r="Y25" s="730">
        <v>-0.18181818181818182</v>
      </c>
    </row>
    <row r="26" spans="1:25" x14ac:dyDescent="0.25">
      <c r="A26" s="644" t="s">
        <v>37</v>
      </c>
      <c r="B26" s="645">
        <v>54</v>
      </c>
      <c r="C26" s="653">
        <v>203353</v>
      </c>
      <c r="D26" s="645">
        <v>18</v>
      </c>
      <c r="E26" s="655">
        <v>51</v>
      </c>
      <c r="F26" s="655">
        <v>168635</v>
      </c>
      <c r="G26" s="656">
        <v>23</v>
      </c>
      <c r="I26" s="674">
        <f>(B26-E26)/E26</f>
        <v>5.8823529411764705E-2</v>
      </c>
      <c r="J26" s="675">
        <f>(C26-F26)</f>
        <v>34718</v>
      </c>
      <c r="K26" s="674">
        <f t="shared" si="11"/>
        <v>0.20587659738488451</v>
      </c>
      <c r="L26" s="674">
        <f t="shared" si="11"/>
        <v>-0.21739130434782608</v>
      </c>
      <c r="N26" s="723" t="s">
        <v>76</v>
      </c>
      <c r="O26" s="724">
        <v>122</v>
      </c>
      <c r="P26" s="724">
        <v>519878</v>
      </c>
      <c r="Q26" s="724">
        <v>25</v>
      </c>
      <c r="R26" s="726">
        <v>110</v>
      </c>
      <c r="S26" s="726">
        <v>500170</v>
      </c>
      <c r="T26" s="727">
        <v>36</v>
      </c>
      <c r="U26" s="723"/>
      <c r="V26" s="730">
        <v>0.10909090909090909</v>
      </c>
      <c r="W26" s="729">
        <v>19708</v>
      </c>
      <c r="X26" s="730">
        <v>3.9402603114940919E-2</v>
      </c>
      <c r="Y26" s="730">
        <v>-0.30555555555555558</v>
      </c>
    </row>
    <row r="27" spans="1:25" x14ac:dyDescent="0.25">
      <c r="A27" s="718" t="s">
        <v>38</v>
      </c>
      <c r="B27" s="719">
        <v>291</v>
      </c>
      <c r="C27" s="721">
        <v>563919</v>
      </c>
      <c r="D27" s="719">
        <v>13</v>
      </c>
      <c r="E27" s="655">
        <v>304</v>
      </c>
      <c r="F27" s="655">
        <v>502169</v>
      </c>
      <c r="G27" s="656">
        <v>20</v>
      </c>
      <c r="I27" s="674">
        <f>(B27-E27)/E27</f>
        <v>-4.2763157894736843E-2</v>
      </c>
      <c r="J27" s="675">
        <f>(C27-F27)</f>
        <v>61750</v>
      </c>
      <c r="K27" s="674">
        <f t="shared" si="11"/>
        <v>0.1229665710149372</v>
      </c>
      <c r="L27" s="674">
        <f t="shared" si="11"/>
        <v>-0.35</v>
      </c>
      <c r="N27" s="723" t="s">
        <v>25</v>
      </c>
      <c r="O27" s="724">
        <v>603</v>
      </c>
      <c r="P27" s="725">
        <v>348425</v>
      </c>
      <c r="Q27" s="724">
        <v>20</v>
      </c>
      <c r="R27" s="726">
        <v>601</v>
      </c>
      <c r="S27" s="726">
        <v>318022</v>
      </c>
      <c r="T27" s="727">
        <v>24</v>
      </c>
      <c r="U27" s="723"/>
      <c r="V27" s="728">
        <v>3.3277870216306157E-3</v>
      </c>
      <c r="W27" s="729">
        <v>30403</v>
      </c>
      <c r="X27" s="730">
        <v>9.560030438145789E-2</v>
      </c>
      <c r="Y27" s="728">
        <v>-0.16666666666666666</v>
      </c>
    </row>
    <row r="28" spans="1:25" x14ac:dyDescent="0.25">
      <c r="A28" s="718"/>
      <c r="B28" s="719"/>
      <c r="C28" s="719"/>
      <c r="D28" s="719"/>
      <c r="I28" s="674"/>
      <c r="J28" s="675"/>
      <c r="K28" s="674"/>
      <c r="L28" s="674"/>
      <c r="N28" s="723" t="s">
        <v>65</v>
      </c>
      <c r="O28" s="724">
        <v>347</v>
      </c>
      <c r="P28" s="724">
        <v>357956</v>
      </c>
      <c r="Q28" s="724">
        <v>18</v>
      </c>
      <c r="R28" s="726">
        <v>293</v>
      </c>
      <c r="S28" s="726">
        <v>297199</v>
      </c>
      <c r="T28" s="727">
        <v>24</v>
      </c>
      <c r="U28" s="723"/>
      <c r="V28" s="730">
        <v>0.18430034129692832</v>
      </c>
      <c r="W28" s="729">
        <v>60757</v>
      </c>
      <c r="X28" s="730">
        <v>0.20443204721415617</v>
      </c>
      <c r="Y28" s="728">
        <v>-0.25</v>
      </c>
    </row>
    <row r="29" spans="1:25" x14ac:dyDescent="0.25">
      <c r="I29" s="674"/>
      <c r="J29" s="675"/>
      <c r="K29" s="674"/>
      <c r="L29" s="674"/>
      <c r="N29" s="723" t="s">
        <v>28</v>
      </c>
      <c r="O29" s="724">
        <v>522</v>
      </c>
      <c r="P29" s="725">
        <v>242999</v>
      </c>
      <c r="Q29" s="724">
        <v>18</v>
      </c>
      <c r="R29" s="726">
        <v>521</v>
      </c>
      <c r="S29" s="726">
        <v>218752</v>
      </c>
      <c r="T29" s="727">
        <v>22</v>
      </c>
      <c r="U29" s="723"/>
      <c r="V29" s="728">
        <v>1.9193857965451055E-3</v>
      </c>
      <c r="W29" s="729">
        <v>24247</v>
      </c>
      <c r="X29" s="730">
        <v>0.11084241515506144</v>
      </c>
      <c r="Y29" s="730">
        <v>-0.18181818181818182</v>
      </c>
    </row>
    <row r="30" spans="1:25" x14ac:dyDescent="0.25">
      <c r="A30" s="646"/>
      <c r="C30" s="714">
        <v>2021</v>
      </c>
      <c r="D30" s="647"/>
      <c r="F30" s="715">
        <v>2020</v>
      </c>
      <c r="G30" s="647"/>
      <c r="I30" s="647" t="s">
        <v>5548</v>
      </c>
      <c r="J30" s="647" t="s">
        <v>5558</v>
      </c>
      <c r="K30" s="647" t="s">
        <v>5559</v>
      </c>
      <c r="L30" s="647" t="s">
        <v>5548</v>
      </c>
      <c r="N30" s="723" t="s">
        <v>67</v>
      </c>
      <c r="O30" s="724">
        <v>206</v>
      </c>
      <c r="P30" s="724">
        <v>310538</v>
      </c>
      <c r="Q30" s="724">
        <v>21</v>
      </c>
      <c r="R30" s="726">
        <v>175</v>
      </c>
      <c r="S30" s="726">
        <v>302178</v>
      </c>
      <c r="T30" s="727">
        <v>31</v>
      </c>
      <c r="U30" s="723"/>
      <c r="V30" s="730">
        <v>0.17714285714285713</v>
      </c>
      <c r="W30" s="729">
        <v>8360</v>
      </c>
      <c r="X30" s="730">
        <v>2.7665812865264844E-2</v>
      </c>
      <c r="Y30" s="730">
        <v>-0.32258064516129031</v>
      </c>
    </row>
    <row r="31" spans="1:25" x14ac:dyDescent="0.25">
      <c r="A31" s="661"/>
      <c r="B31" s="647" t="s">
        <v>262</v>
      </c>
      <c r="C31" s="716" t="s">
        <v>263</v>
      </c>
      <c r="D31" s="647" t="s">
        <v>264</v>
      </c>
      <c r="E31" s="647" t="s">
        <v>262</v>
      </c>
      <c r="F31" s="717" t="s">
        <v>263</v>
      </c>
      <c r="G31" s="647" t="s">
        <v>264</v>
      </c>
      <c r="I31" s="669" t="s">
        <v>262</v>
      </c>
      <c r="J31" s="669" t="s">
        <v>263</v>
      </c>
      <c r="K31" s="669" t="s">
        <v>263</v>
      </c>
      <c r="L31" s="669" t="s">
        <v>264</v>
      </c>
      <c r="N31" s="723" t="s">
        <v>43</v>
      </c>
      <c r="O31" s="724">
        <v>440</v>
      </c>
      <c r="P31" s="724">
        <v>597066</v>
      </c>
      <c r="Q31" s="724">
        <v>30</v>
      </c>
      <c r="R31" s="726">
        <v>424</v>
      </c>
      <c r="S31" s="726">
        <v>525141</v>
      </c>
      <c r="T31" s="727">
        <v>50</v>
      </c>
      <c r="U31" s="723"/>
      <c r="V31" s="730">
        <v>3.7735849056603772E-2</v>
      </c>
      <c r="W31" s="729">
        <v>71925</v>
      </c>
      <c r="X31" s="730">
        <v>0.13696321559352631</v>
      </c>
      <c r="Y31" s="730">
        <v>-0.4</v>
      </c>
    </row>
    <row r="32" spans="1:25" x14ac:dyDescent="0.25">
      <c r="A32" s="659" t="s">
        <v>71</v>
      </c>
      <c r="B32" s="648">
        <v>6344</v>
      </c>
      <c r="C32" s="649">
        <v>428841</v>
      </c>
      <c r="D32" s="658">
        <v>22</v>
      </c>
      <c r="E32" s="650">
        <v>6445</v>
      </c>
      <c r="F32" s="651">
        <v>396576</v>
      </c>
      <c r="G32" s="652">
        <v>32</v>
      </c>
      <c r="I32" s="670">
        <f>(B32-E32)/E32</f>
        <v>-1.5671062839410395E-2</v>
      </c>
      <c r="J32" s="671">
        <f>(C32-F32)</f>
        <v>32265</v>
      </c>
      <c r="K32" s="672">
        <f>(C32-F32)/F32</f>
        <v>8.1358932461873631E-2</v>
      </c>
      <c r="L32" s="673">
        <f>(D32-G32)/G32</f>
        <v>-0.3125</v>
      </c>
      <c r="N32" s="723" t="s">
        <v>10</v>
      </c>
      <c r="O32" s="724">
        <v>7840</v>
      </c>
      <c r="P32" s="725">
        <v>194943</v>
      </c>
      <c r="Q32" s="724">
        <v>29</v>
      </c>
      <c r="R32" s="726">
        <v>6648</v>
      </c>
      <c r="S32" s="726">
        <v>175284</v>
      </c>
      <c r="T32" s="727">
        <v>36</v>
      </c>
      <c r="U32" s="723"/>
      <c r="V32" s="730">
        <v>0.17930204572803851</v>
      </c>
      <c r="W32" s="729">
        <v>19659</v>
      </c>
      <c r="X32" s="730">
        <v>0.11215513110152667</v>
      </c>
      <c r="Y32" s="730">
        <v>-0.19444444444444445</v>
      </c>
    </row>
    <row r="33" spans="1:25" x14ac:dyDescent="0.25">
      <c r="A33" s="644" t="s">
        <v>190</v>
      </c>
      <c r="B33" s="645">
        <v>16</v>
      </c>
      <c r="C33" s="645">
        <v>298938</v>
      </c>
      <c r="D33" s="645">
        <v>7</v>
      </c>
      <c r="E33" s="654">
        <v>18</v>
      </c>
      <c r="F33" s="655">
        <v>277937</v>
      </c>
      <c r="G33" s="656">
        <v>17</v>
      </c>
      <c r="I33" s="674">
        <f>(B33-E33)/E33</f>
        <v>-0.1111111111111111</v>
      </c>
      <c r="J33" s="675">
        <f>(C33-F33)</f>
        <v>21001</v>
      </c>
      <c r="K33" s="674">
        <f t="shared" ref="K33:L51" si="12">(C33-F33)/F33</f>
        <v>7.5560288842435513E-2</v>
      </c>
      <c r="L33" s="674">
        <f t="shared" si="12"/>
        <v>-0.58823529411764708</v>
      </c>
      <c r="N33" s="723" t="s">
        <v>82</v>
      </c>
      <c r="O33" s="724">
        <v>573</v>
      </c>
      <c r="P33" s="724">
        <v>351133</v>
      </c>
      <c r="Q33" s="724">
        <v>14</v>
      </c>
      <c r="R33" s="726">
        <v>537</v>
      </c>
      <c r="S33" s="726">
        <v>318998</v>
      </c>
      <c r="T33" s="727">
        <v>21</v>
      </c>
      <c r="U33" s="723"/>
      <c r="V33" s="730">
        <f>(O33-R33)/R33</f>
        <v>6.7039106145251395E-2</v>
      </c>
      <c r="W33" s="729">
        <f>(P33-S33)</f>
        <v>32135</v>
      </c>
      <c r="X33" s="730">
        <f>(P33-S33)/S33</f>
        <v>0.10073730869786017</v>
      </c>
      <c r="Y33" s="730">
        <f>(Q33-T33)/T33</f>
        <v>-0.33333333333333331</v>
      </c>
    </row>
    <row r="34" spans="1:25" x14ac:dyDescent="0.25">
      <c r="A34" s="723" t="s">
        <v>72</v>
      </c>
      <c r="B34" s="724">
        <v>800</v>
      </c>
      <c r="C34" s="724">
        <v>448373</v>
      </c>
      <c r="D34" s="724">
        <v>21</v>
      </c>
      <c r="E34" s="726">
        <v>787</v>
      </c>
      <c r="F34" s="726">
        <v>399895</v>
      </c>
      <c r="G34" s="727">
        <v>29</v>
      </c>
      <c r="H34" s="723"/>
      <c r="I34" s="730">
        <f>(B34-E34)/E34</f>
        <v>1.6518424396442185E-2</v>
      </c>
      <c r="J34" s="729">
        <f>(C34-F34)</f>
        <v>48478</v>
      </c>
      <c r="K34" s="730">
        <f t="shared" si="12"/>
        <v>0.12122682204078571</v>
      </c>
      <c r="L34" s="730">
        <f t="shared" si="12"/>
        <v>-0.27586206896551724</v>
      </c>
      <c r="N34" s="723" t="s">
        <v>84</v>
      </c>
      <c r="O34" s="724">
        <v>418</v>
      </c>
      <c r="P34" s="724">
        <v>417122</v>
      </c>
      <c r="Q34" s="724">
        <v>22</v>
      </c>
      <c r="R34" s="726">
        <v>391</v>
      </c>
      <c r="S34" s="726">
        <v>392931</v>
      </c>
      <c r="T34" s="727">
        <v>27</v>
      </c>
      <c r="U34" s="723"/>
      <c r="V34" s="730">
        <v>6.9053708439897693E-2</v>
      </c>
      <c r="W34" s="729">
        <v>24191</v>
      </c>
      <c r="X34" s="730">
        <v>6.1565516591971618E-2</v>
      </c>
      <c r="Y34" s="730">
        <v>-0.18518518518518517</v>
      </c>
    </row>
    <row r="35" spans="1:25" x14ac:dyDescent="0.25">
      <c r="A35" s="644" t="s">
        <v>73</v>
      </c>
      <c r="B35" s="645">
        <v>28</v>
      </c>
      <c r="C35" s="645">
        <v>213561</v>
      </c>
      <c r="D35" s="645">
        <v>9</v>
      </c>
      <c r="E35" s="655">
        <v>23</v>
      </c>
      <c r="F35" s="655">
        <v>190178</v>
      </c>
      <c r="G35" s="656">
        <v>15</v>
      </c>
      <c r="I35" s="674">
        <f t="shared" ref="I35:I49" si="13">(B35-E35)/E35</f>
        <v>0.21739130434782608</v>
      </c>
      <c r="J35" s="675">
        <f t="shared" ref="J35:J49" si="14">(C35-F35)</f>
        <v>23383</v>
      </c>
      <c r="K35" s="674">
        <f t="shared" si="12"/>
        <v>0.12295323328671035</v>
      </c>
      <c r="L35" s="674">
        <f t="shared" si="12"/>
        <v>-0.4</v>
      </c>
      <c r="N35" s="723" t="s">
        <v>32</v>
      </c>
      <c r="O35" s="724">
        <v>183</v>
      </c>
      <c r="P35" s="725">
        <v>230433</v>
      </c>
      <c r="Q35" s="724">
        <v>17</v>
      </c>
      <c r="R35" s="726">
        <v>141</v>
      </c>
      <c r="S35" s="726">
        <v>204751</v>
      </c>
      <c r="T35" s="727">
        <v>28</v>
      </c>
      <c r="U35" s="723"/>
      <c r="V35" s="730">
        <v>0.2978723404255319</v>
      </c>
      <c r="W35" s="729">
        <v>25682</v>
      </c>
      <c r="X35" s="728">
        <v>0.12543040082832319</v>
      </c>
      <c r="Y35" s="730">
        <v>-0.39285714285714285</v>
      </c>
    </row>
    <row r="36" spans="1:25" x14ac:dyDescent="0.25">
      <c r="A36" s="644" t="s">
        <v>160</v>
      </c>
      <c r="B36" s="645">
        <v>10</v>
      </c>
      <c r="C36" s="645">
        <v>2870185</v>
      </c>
      <c r="D36" s="645">
        <v>54</v>
      </c>
      <c r="E36" s="655">
        <v>22</v>
      </c>
      <c r="F36" s="655">
        <v>2755869</v>
      </c>
      <c r="G36" s="656">
        <v>57</v>
      </c>
      <c r="I36" s="674">
        <f t="shared" si="13"/>
        <v>-0.54545454545454541</v>
      </c>
      <c r="J36" s="675">
        <f t="shared" si="14"/>
        <v>114316</v>
      </c>
      <c r="K36" s="674">
        <f t="shared" si="12"/>
        <v>4.1480926705877531E-2</v>
      </c>
      <c r="L36" s="674">
        <f t="shared" si="12"/>
        <v>-5.2631578947368418E-2</v>
      </c>
      <c r="N36" s="723" t="s">
        <v>69</v>
      </c>
      <c r="O36" s="724">
        <v>138</v>
      </c>
      <c r="P36" s="724">
        <v>339206</v>
      </c>
      <c r="Q36" s="724">
        <v>18</v>
      </c>
      <c r="R36" s="726">
        <v>136</v>
      </c>
      <c r="S36" s="726">
        <v>290820</v>
      </c>
      <c r="T36" s="727">
        <v>36</v>
      </c>
      <c r="U36" s="723"/>
      <c r="V36" s="730">
        <v>1.4705882352941176E-2</v>
      </c>
      <c r="W36" s="729">
        <v>48386</v>
      </c>
      <c r="X36" s="730">
        <v>0.16637782820988928</v>
      </c>
      <c r="Y36" s="730">
        <v>-0.5</v>
      </c>
    </row>
    <row r="37" spans="1:25" x14ac:dyDescent="0.25">
      <c r="A37" s="644" t="s">
        <v>74</v>
      </c>
      <c r="B37" s="645">
        <v>218</v>
      </c>
      <c r="C37" s="645">
        <v>695291</v>
      </c>
      <c r="D37" s="645">
        <v>27</v>
      </c>
      <c r="E37" s="655">
        <v>221</v>
      </c>
      <c r="F37" s="655">
        <v>637709</v>
      </c>
      <c r="G37" s="656">
        <v>42</v>
      </c>
      <c r="I37" s="674">
        <f t="shared" si="13"/>
        <v>-1.3574660633484163E-2</v>
      </c>
      <c r="J37" s="675">
        <f t="shared" si="14"/>
        <v>57582</v>
      </c>
      <c r="K37" s="674">
        <f t="shared" si="12"/>
        <v>9.0295103252423917E-2</v>
      </c>
      <c r="L37" s="676">
        <f t="shared" si="12"/>
        <v>-0.35714285714285715</v>
      </c>
      <c r="N37" s="723" t="s">
        <v>33</v>
      </c>
      <c r="O37" s="724">
        <v>227</v>
      </c>
      <c r="P37" s="725">
        <v>454577</v>
      </c>
      <c r="Q37" s="724">
        <v>19</v>
      </c>
      <c r="R37" s="726">
        <v>202</v>
      </c>
      <c r="S37" s="726">
        <v>418071</v>
      </c>
      <c r="T37" s="727">
        <v>23</v>
      </c>
      <c r="U37" s="723"/>
      <c r="V37" s="730">
        <v>0.12376237623762376</v>
      </c>
      <c r="W37" s="729">
        <v>36506</v>
      </c>
      <c r="X37" s="730">
        <v>8.7320096347271156E-2</v>
      </c>
      <c r="Y37" s="730">
        <v>-0.17391304347826086</v>
      </c>
    </row>
    <row r="38" spans="1:25" x14ac:dyDescent="0.25">
      <c r="A38" s="644" t="s">
        <v>249</v>
      </c>
      <c r="B38" s="645">
        <v>29</v>
      </c>
      <c r="C38" s="645">
        <v>376809</v>
      </c>
      <c r="D38" s="645">
        <v>50</v>
      </c>
      <c r="E38" s="655">
        <v>46</v>
      </c>
      <c r="F38" s="655">
        <v>360685</v>
      </c>
      <c r="G38" s="656">
        <v>35</v>
      </c>
      <c r="I38" s="674">
        <f t="shared" si="13"/>
        <v>-0.36956521739130432</v>
      </c>
      <c r="J38" s="675">
        <f t="shared" si="14"/>
        <v>16124</v>
      </c>
      <c r="K38" s="674">
        <f t="shared" si="12"/>
        <v>4.470382743945548E-2</v>
      </c>
      <c r="L38" s="674">
        <f t="shared" si="12"/>
        <v>0.42857142857142855</v>
      </c>
      <c r="N38" s="723" t="s">
        <v>34</v>
      </c>
      <c r="O38" s="724">
        <v>314</v>
      </c>
      <c r="P38" s="725">
        <v>225190</v>
      </c>
      <c r="Q38" s="724">
        <v>21</v>
      </c>
      <c r="R38" s="726">
        <v>257</v>
      </c>
      <c r="S38" s="726">
        <v>206062</v>
      </c>
      <c r="T38" s="727">
        <v>25</v>
      </c>
      <c r="U38" s="723"/>
      <c r="V38" s="730">
        <v>0.22178988326848248</v>
      </c>
      <c r="W38" s="729">
        <v>19128</v>
      </c>
      <c r="X38" s="730">
        <v>9.28264308800264E-2</v>
      </c>
      <c r="Y38" s="730">
        <v>-0.16</v>
      </c>
    </row>
    <row r="39" spans="1:25" x14ac:dyDescent="0.25">
      <c r="A39" s="644" t="s">
        <v>75</v>
      </c>
      <c r="B39" s="645">
        <v>92</v>
      </c>
      <c r="C39" s="645">
        <v>437365</v>
      </c>
      <c r="D39" s="645">
        <v>22</v>
      </c>
      <c r="E39" s="655">
        <v>75</v>
      </c>
      <c r="F39" s="655">
        <v>346972</v>
      </c>
      <c r="G39" s="656">
        <v>37</v>
      </c>
      <c r="I39" s="674">
        <f t="shared" si="13"/>
        <v>0.22666666666666666</v>
      </c>
      <c r="J39" s="675">
        <f t="shared" si="14"/>
        <v>90393</v>
      </c>
      <c r="K39" s="674">
        <f t="shared" si="12"/>
        <v>0.26051958083072985</v>
      </c>
      <c r="L39" s="674">
        <f t="shared" si="12"/>
        <v>-0.40540540540540543</v>
      </c>
      <c r="N39" s="723" t="s">
        <v>86</v>
      </c>
      <c r="O39" s="724">
        <v>164</v>
      </c>
      <c r="P39" s="724">
        <v>429834</v>
      </c>
      <c r="Q39" s="724">
        <v>24</v>
      </c>
      <c r="R39" s="726">
        <v>152</v>
      </c>
      <c r="S39" s="726">
        <v>371785</v>
      </c>
      <c r="T39" s="727">
        <v>32</v>
      </c>
      <c r="U39" s="723"/>
      <c r="V39" s="730">
        <v>7.8947368421052627E-2</v>
      </c>
      <c r="W39" s="729">
        <v>58049</v>
      </c>
      <c r="X39" s="730">
        <v>0.15613593878182283</v>
      </c>
      <c r="Y39" s="730">
        <v>-0.25</v>
      </c>
    </row>
    <row r="40" spans="1:25" x14ac:dyDescent="0.25">
      <c r="A40" s="723" t="s">
        <v>76</v>
      </c>
      <c r="B40" s="724">
        <v>122</v>
      </c>
      <c r="C40" s="724">
        <v>519878</v>
      </c>
      <c r="D40" s="724">
        <v>25</v>
      </c>
      <c r="E40" s="726">
        <v>110</v>
      </c>
      <c r="F40" s="726">
        <v>500170</v>
      </c>
      <c r="G40" s="727">
        <v>36</v>
      </c>
      <c r="H40" s="723"/>
      <c r="I40" s="730">
        <f t="shared" si="13"/>
        <v>0.10909090909090909</v>
      </c>
      <c r="J40" s="729">
        <f t="shared" si="14"/>
        <v>19708</v>
      </c>
      <c r="K40" s="730">
        <f t="shared" si="12"/>
        <v>3.9402603114940919E-2</v>
      </c>
      <c r="L40" s="730">
        <f t="shared" si="12"/>
        <v>-0.30555555555555558</v>
      </c>
      <c r="N40" s="723" t="s">
        <v>35</v>
      </c>
      <c r="O40" s="724">
        <v>954</v>
      </c>
      <c r="P40" s="725">
        <v>324439</v>
      </c>
      <c r="Q40" s="724">
        <v>15</v>
      </c>
      <c r="R40" s="726">
        <v>883</v>
      </c>
      <c r="S40" s="726">
        <v>294108</v>
      </c>
      <c r="T40" s="727">
        <v>22</v>
      </c>
      <c r="U40" s="723"/>
      <c r="V40" s="730">
        <v>8.0407701019252542E-2</v>
      </c>
      <c r="W40" s="729">
        <v>30331</v>
      </c>
      <c r="X40" s="730">
        <v>0.10312878262407008</v>
      </c>
      <c r="Y40" s="730">
        <v>-0.31818181818181818</v>
      </c>
    </row>
    <row r="41" spans="1:25" x14ac:dyDescent="0.25">
      <c r="A41" s="644" t="s">
        <v>77</v>
      </c>
      <c r="B41" s="645">
        <v>88</v>
      </c>
      <c r="C41" s="645">
        <v>493561</v>
      </c>
      <c r="D41" s="645">
        <v>25</v>
      </c>
      <c r="E41" s="655">
        <v>84</v>
      </c>
      <c r="F41" s="655">
        <v>489832</v>
      </c>
      <c r="G41" s="656">
        <v>24</v>
      </c>
      <c r="I41" s="674">
        <f t="shared" si="13"/>
        <v>4.7619047619047616E-2</v>
      </c>
      <c r="J41" s="675">
        <f t="shared" si="14"/>
        <v>3729</v>
      </c>
      <c r="K41" s="674">
        <f t="shared" si="12"/>
        <v>7.6128141893547175E-3</v>
      </c>
      <c r="L41" s="674">
        <f t="shared" si="12"/>
        <v>4.1666666666666664E-2</v>
      </c>
      <c r="N41" s="723" t="s">
        <v>36</v>
      </c>
      <c r="O41" s="724">
        <v>1067</v>
      </c>
      <c r="P41" s="725">
        <v>199864</v>
      </c>
      <c r="Q41" s="724">
        <v>16</v>
      </c>
      <c r="R41" s="726">
        <v>967</v>
      </c>
      <c r="S41" s="726">
        <v>175642</v>
      </c>
      <c r="T41" s="727">
        <v>22</v>
      </c>
      <c r="U41" s="723"/>
      <c r="V41" s="730">
        <v>0.10341261633919338</v>
      </c>
      <c r="W41" s="729">
        <v>24222</v>
      </c>
      <c r="X41" s="730">
        <v>0.1379055123489826</v>
      </c>
      <c r="Y41" s="730">
        <v>-0.27272727272727271</v>
      </c>
    </row>
    <row r="42" spans="1:25" x14ac:dyDescent="0.25">
      <c r="A42" s="644" t="s">
        <v>78</v>
      </c>
      <c r="B42" s="645">
        <v>160</v>
      </c>
      <c r="C42" s="645">
        <v>513199</v>
      </c>
      <c r="D42" s="645">
        <v>26</v>
      </c>
      <c r="E42" s="655">
        <v>167</v>
      </c>
      <c r="F42" s="655">
        <v>494831</v>
      </c>
      <c r="G42" s="656">
        <v>53</v>
      </c>
      <c r="I42" s="674">
        <f t="shared" si="13"/>
        <v>-4.1916167664670656E-2</v>
      </c>
      <c r="J42" s="675">
        <f t="shared" si="14"/>
        <v>18368</v>
      </c>
      <c r="K42" s="674">
        <f t="shared" si="12"/>
        <v>3.7119743912568129E-2</v>
      </c>
      <c r="L42" s="674">
        <f t="shared" si="12"/>
        <v>-0.50943396226415094</v>
      </c>
      <c r="N42" s="723" t="s">
        <v>70</v>
      </c>
      <c r="O42" s="724">
        <v>642</v>
      </c>
      <c r="P42" s="724">
        <v>288142</v>
      </c>
      <c r="Q42" s="724">
        <v>19</v>
      </c>
      <c r="R42" s="726">
        <v>634</v>
      </c>
      <c r="S42" s="726">
        <v>255782</v>
      </c>
      <c r="T42" s="727">
        <v>26</v>
      </c>
      <c r="U42" s="723"/>
      <c r="V42" s="730">
        <v>1.2618296529968454E-2</v>
      </c>
      <c r="W42" s="729">
        <v>32360</v>
      </c>
      <c r="X42" s="730">
        <v>0.12651398456498111</v>
      </c>
      <c r="Y42" s="730">
        <v>-0.26923076923076922</v>
      </c>
    </row>
    <row r="43" spans="1:25" x14ac:dyDescent="0.25">
      <c r="A43" s="644" t="s">
        <v>161</v>
      </c>
      <c r="B43" s="645">
        <v>2</v>
      </c>
      <c r="C43" s="645">
        <v>1705000</v>
      </c>
      <c r="D43" s="645">
        <v>4</v>
      </c>
      <c r="E43" s="655">
        <v>6</v>
      </c>
      <c r="F43" s="655">
        <v>841787</v>
      </c>
      <c r="G43" s="656">
        <v>33</v>
      </c>
      <c r="I43" s="674">
        <f t="shared" si="13"/>
        <v>-0.66666666666666663</v>
      </c>
      <c r="J43" s="675">
        <f t="shared" si="14"/>
        <v>863213</v>
      </c>
      <c r="K43" s="674">
        <f t="shared" si="12"/>
        <v>1.0254529946411621</v>
      </c>
      <c r="L43" s="674">
        <f t="shared" si="12"/>
        <v>-0.87878787878787878</v>
      </c>
    </row>
    <row r="44" spans="1:25" x14ac:dyDescent="0.25">
      <c r="A44" s="644" t="s">
        <v>162</v>
      </c>
      <c r="B44" s="645">
        <v>49</v>
      </c>
      <c r="C44" s="645">
        <v>453737</v>
      </c>
      <c r="D44" s="645">
        <v>48</v>
      </c>
      <c r="E44" s="655">
        <v>45</v>
      </c>
      <c r="F44" s="655">
        <v>427174</v>
      </c>
      <c r="G44" s="656">
        <v>22</v>
      </c>
      <c r="I44" s="674">
        <f t="shared" si="13"/>
        <v>8.8888888888888892E-2</v>
      </c>
      <c r="J44" s="675">
        <f t="shared" si="14"/>
        <v>26563</v>
      </c>
      <c r="K44" s="674">
        <f t="shared" si="12"/>
        <v>6.2183091667564035E-2</v>
      </c>
      <c r="L44" s="674">
        <f t="shared" si="12"/>
        <v>1.1818181818181819</v>
      </c>
    </row>
    <row r="45" spans="1:25" x14ac:dyDescent="0.25">
      <c r="A45" s="644" t="s">
        <v>256</v>
      </c>
      <c r="B45" s="645">
        <v>132</v>
      </c>
      <c r="C45" s="645">
        <v>524639</v>
      </c>
      <c r="D45" s="645">
        <v>23</v>
      </c>
      <c r="E45" s="655">
        <v>142</v>
      </c>
      <c r="F45" s="655">
        <v>430851</v>
      </c>
      <c r="G45" s="656">
        <v>28</v>
      </c>
      <c r="I45" s="674">
        <f t="shared" si="13"/>
        <v>-7.0422535211267609E-2</v>
      </c>
      <c r="J45" s="675">
        <f t="shared" si="14"/>
        <v>93788</v>
      </c>
      <c r="K45" s="676">
        <f t="shared" si="12"/>
        <v>0.21768082237246753</v>
      </c>
      <c r="L45" s="674">
        <f t="shared" si="12"/>
        <v>-0.17857142857142858</v>
      </c>
    </row>
    <row r="46" spans="1:25" x14ac:dyDescent="0.25">
      <c r="A46" s="644" t="s">
        <v>79</v>
      </c>
      <c r="B46" s="645">
        <v>675</v>
      </c>
      <c r="C46" s="645">
        <v>375220</v>
      </c>
      <c r="D46" s="645">
        <v>21</v>
      </c>
      <c r="E46" s="655">
        <v>691</v>
      </c>
      <c r="F46" s="655">
        <v>347501</v>
      </c>
      <c r="G46" s="656">
        <v>37</v>
      </c>
      <c r="I46" s="674">
        <f t="shared" si="13"/>
        <v>-2.3154848046309694E-2</v>
      </c>
      <c r="J46" s="675">
        <f t="shared" si="14"/>
        <v>27719</v>
      </c>
      <c r="K46" s="674">
        <f t="shared" si="12"/>
        <v>7.9766676930426106E-2</v>
      </c>
      <c r="L46" s="674">
        <f t="shared" si="12"/>
        <v>-0.43243243243243246</v>
      </c>
    </row>
    <row r="47" spans="1:25" x14ac:dyDescent="0.25">
      <c r="A47" s="644" t="s">
        <v>80</v>
      </c>
      <c r="B47" s="645">
        <v>162</v>
      </c>
      <c r="C47" s="645">
        <v>652535</v>
      </c>
      <c r="D47" s="645">
        <v>30</v>
      </c>
      <c r="E47" s="655">
        <v>194</v>
      </c>
      <c r="F47" s="655">
        <v>595037</v>
      </c>
      <c r="G47" s="656">
        <v>47</v>
      </c>
      <c r="I47" s="674">
        <f t="shared" si="13"/>
        <v>-0.16494845360824742</v>
      </c>
      <c r="J47" s="675">
        <f t="shared" si="14"/>
        <v>57498</v>
      </c>
      <c r="K47" s="674">
        <f t="shared" si="12"/>
        <v>9.662928523772471E-2</v>
      </c>
      <c r="L47" s="674">
        <f t="shared" si="12"/>
        <v>-0.36170212765957449</v>
      </c>
    </row>
    <row r="48" spans="1:25" x14ac:dyDescent="0.25">
      <c r="A48" s="644" t="s">
        <v>81</v>
      </c>
      <c r="B48" s="645">
        <v>230</v>
      </c>
      <c r="C48" s="645">
        <v>417360</v>
      </c>
      <c r="D48" s="645">
        <v>24</v>
      </c>
      <c r="E48" s="655">
        <v>227</v>
      </c>
      <c r="F48" s="655">
        <v>349941</v>
      </c>
      <c r="G48" s="656">
        <v>24</v>
      </c>
      <c r="I48" s="674">
        <f t="shared" si="13"/>
        <v>1.3215859030837005E-2</v>
      </c>
      <c r="J48" s="675">
        <f t="shared" si="14"/>
        <v>67419</v>
      </c>
      <c r="K48" s="674">
        <f t="shared" si="12"/>
        <v>0.19265819095218908</v>
      </c>
      <c r="L48" s="676">
        <f t="shared" si="12"/>
        <v>0</v>
      </c>
    </row>
    <row r="49" spans="1:12" x14ac:dyDescent="0.25">
      <c r="A49" s="644" t="s">
        <v>121</v>
      </c>
      <c r="B49" s="645">
        <v>276</v>
      </c>
      <c r="C49" s="645">
        <v>413573</v>
      </c>
      <c r="D49" s="645">
        <v>19</v>
      </c>
      <c r="E49" s="655">
        <v>334</v>
      </c>
      <c r="F49" s="655">
        <v>375031</v>
      </c>
      <c r="G49" s="656">
        <v>30</v>
      </c>
      <c r="I49" s="674">
        <f t="shared" si="13"/>
        <v>-0.17365269461077845</v>
      </c>
      <c r="J49" s="675">
        <f t="shared" si="14"/>
        <v>38542</v>
      </c>
      <c r="K49" s="674">
        <f t="shared" si="12"/>
        <v>0.1027701709991974</v>
      </c>
      <c r="L49" s="674">
        <f t="shared" si="12"/>
        <v>-0.36666666666666664</v>
      </c>
    </row>
    <row r="50" spans="1:12" x14ac:dyDescent="0.25">
      <c r="A50" s="644" t="s">
        <v>257</v>
      </c>
      <c r="B50" s="645">
        <v>20</v>
      </c>
      <c r="C50" s="645">
        <v>394956</v>
      </c>
      <c r="D50" s="645">
        <v>22</v>
      </c>
      <c r="E50" s="655">
        <v>30</v>
      </c>
      <c r="F50" s="655">
        <v>526473</v>
      </c>
      <c r="G50" s="656">
        <v>50</v>
      </c>
      <c r="I50" s="674">
        <f>(B50-E50)/E50</f>
        <v>-0.33333333333333331</v>
      </c>
      <c r="J50" s="675">
        <f>(C50-F50)</f>
        <v>-131517</v>
      </c>
      <c r="K50" s="674">
        <f t="shared" si="12"/>
        <v>-0.24980768244525361</v>
      </c>
      <c r="L50" s="674">
        <f t="shared" si="12"/>
        <v>-0.56000000000000005</v>
      </c>
    </row>
    <row r="51" spans="1:12" x14ac:dyDescent="0.25">
      <c r="A51" s="723" t="s">
        <v>82</v>
      </c>
      <c r="B51" s="724">
        <v>573</v>
      </c>
      <c r="C51" s="724">
        <v>351133</v>
      </c>
      <c r="D51" s="724">
        <v>14</v>
      </c>
      <c r="E51" s="726">
        <v>537</v>
      </c>
      <c r="F51" s="726">
        <v>318998</v>
      </c>
      <c r="G51" s="727">
        <v>21</v>
      </c>
      <c r="H51" s="723"/>
      <c r="I51" s="730">
        <f>(B51-E51)/E51</f>
        <v>6.7039106145251395E-2</v>
      </c>
      <c r="J51" s="729">
        <f>(C51-F51)</f>
        <v>32135</v>
      </c>
      <c r="K51" s="730">
        <f t="shared" si="12"/>
        <v>0.10073730869786017</v>
      </c>
      <c r="L51" s="730">
        <f t="shared" si="12"/>
        <v>-0.33333333333333331</v>
      </c>
    </row>
    <row r="52" spans="1:12" x14ac:dyDescent="0.25">
      <c r="A52" s="644" t="s">
        <v>163</v>
      </c>
      <c r="B52" s="645">
        <v>31</v>
      </c>
      <c r="C52" s="645">
        <v>365113</v>
      </c>
      <c r="D52" s="645">
        <v>17</v>
      </c>
      <c r="E52" s="655">
        <v>28</v>
      </c>
      <c r="F52" s="655">
        <v>366616</v>
      </c>
      <c r="G52" s="656">
        <v>23</v>
      </c>
      <c r="I52" s="674">
        <f t="shared" ref="I52:I58" si="15">(B52-E52)/E52</f>
        <v>0.10714285714285714</v>
      </c>
      <c r="J52" s="675">
        <f t="shared" ref="J52:J58" si="16">(C52-F52)</f>
        <v>-1503</v>
      </c>
      <c r="K52" s="674">
        <f t="shared" ref="K52:L60" si="17">(C52-F52)/F52</f>
        <v>-4.0996574072053593E-3</v>
      </c>
      <c r="L52" s="674">
        <f t="shared" si="17"/>
        <v>-0.2608695652173913</v>
      </c>
    </row>
    <row r="53" spans="1:12" x14ac:dyDescent="0.25">
      <c r="A53" s="644" t="s">
        <v>83</v>
      </c>
      <c r="B53" s="645">
        <v>540</v>
      </c>
      <c r="C53" s="645">
        <v>488859</v>
      </c>
      <c r="D53" s="645">
        <v>35</v>
      </c>
      <c r="E53" s="655">
        <v>542</v>
      </c>
      <c r="F53" s="655">
        <v>446014</v>
      </c>
      <c r="G53" s="656">
        <v>48</v>
      </c>
      <c r="I53" s="676">
        <f t="shared" si="15"/>
        <v>-3.6900369003690036E-3</v>
      </c>
      <c r="J53" s="675">
        <f t="shared" si="16"/>
        <v>42845</v>
      </c>
      <c r="K53" s="674">
        <f t="shared" si="17"/>
        <v>9.6062007022201093E-2</v>
      </c>
      <c r="L53" s="674">
        <f t="shared" si="17"/>
        <v>-0.27083333333333331</v>
      </c>
    </row>
    <row r="54" spans="1:12" ht="15" customHeight="1" x14ac:dyDescent="0.25">
      <c r="A54" s="644" t="s">
        <v>164</v>
      </c>
      <c r="B54" s="645">
        <v>11</v>
      </c>
      <c r="C54" s="645">
        <v>1372273</v>
      </c>
      <c r="D54" s="645">
        <v>41</v>
      </c>
      <c r="E54" s="655">
        <v>10</v>
      </c>
      <c r="F54" s="655">
        <v>1647500</v>
      </c>
      <c r="G54" s="656">
        <v>68</v>
      </c>
      <c r="I54" s="674">
        <f t="shared" si="15"/>
        <v>0.1</v>
      </c>
      <c r="J54" s="675">
        <f t="shared" si="16"/>
        <v>-275227</v>
      </c>
      <c r="K54" s="676">
        <f t="shared" si="17"/>
        <v>-0.16705735963581184</v>
      </c>
      <c r="L54" s="674">
        <f t="shared" si="17"/>
        <v>-0.39705882352941174</v>
      </c>
    </row>
    <row r="55" spans="1:12" x14ac:dyDescent="0.25">
      <c r="A55" s="644" t="s">
        <v>258</v>
      </c>
      <c r="B55" s="645">
        <v>55</v>
      </c>
      <c r="C55" s="645">
        <v>510297</v>
      </c>
      <c r="D55" s="645">
        <v>23</v>
      </c>
      <c r="E55" s="655">
        <v>49</v>
      </c>
      <c r="F55" s="655">
        <v>503524</v>
      </c>
      <c r="G55" s="656">
        <v>54</v>
      </c>
      <c r="I55" s="674">
        <f t="shared" si="15"/>
        <v>0.12244897959183673</v>
      </c>
      <c r="J55" s="675">
        <f t="shared" si="16"/>
        <v>6773</v>
      </c>
      <c r="K55" s="674">
        <f t="shared" si="17"/>
        <v>1.3451195970797816E-2</v>
      </c>
      <c r="L55" s="674">
        <f t="shared" si="17"/>
        <v>-0.57407407407407407</v>
      </c>
    </row>
    <row r="56" spans="1:12" x14ac:dyDescent="0.25">
      <c r="A56" s="723" t="s">
        <v>84</v>
      </c>
      <c r="B56" s="724">
        <v>418</v>
      </c>
      <c r="C56" s="724">
        <v>417122</v>
      </c>
      <c r="D56" s="724">
        <v>22</v>
      </c>
      <c r="E56" s="726">
        <v>391</v>
      </c>
      <c r="F56" s="726">
        <v>392931</v>
      </c>
      <c r="G56" s="727">
        <v>27</v>
      </c>
      <c r="H56" s="723"/>
      <c r="I56" s="730">
        <f t="shared" si="15"/>
        <v>6.9053708439897693E-2</v>
      </c>
      <c r="J56" s="729">
        <f t="shared" si="16"/>
        <v>24191</v>
      </c>
      <c r="K56" s="730">
        <f t="shared" si="17"/>
        <v>6.1565516591971618E-2</v>
      </c>
      <c r="L56" s="730">
        <f t="shared" si="17"/>
        <v>-0.18518518518518517</v>
      </c>
    </row>
    <row r="57" spans="1:12" x14ac:dyDescent="0.25">
      <c r="A57" s="644" t="s">
        <v>85</v>
      </c>
      <c r="B57" s="645">
        <v>96</v>
      </c>
      <c r="C57" s="645">
        <v>651828</v>
      </c>
      <c r="D57" s="645">
        <v>25</v>
      </c>
      <c r="E57" s="655">
        <v>130</v>
      </c>
      <c r="F57" s="655">
        <v>566628</v>
      </c>
      <c r="G57" s="656">
        <v>71</v>
      </c>
      <c r="I57" s="674">
        <f t="shared" si="15"/>
        <v>-0.26153846153846155</v>
      </c>
      <c r="J57" s="675">
        <f t="shared" si="16"/>
        <v>85200</v>
      </c>
      <c r="K57" s="674">
        <f t="shared" si="17"/>
        <v>0.15036320125373262</v>
      </c>
      <c r="L57" s="674">
        <f t="shared" si="17"/>
        <v>-0.647887323943662</v>
      </c>
    </row>
    <row r="58" spans="1:12" x14ac:dyDescent="0.25">
      <c r="A58" s="723" t="s">
        <v>86</v>
      </c>
      <c r="B58" s="724">
        <v>164</v>
      </c>
      <c r="C58" s="724">
        <v>429834</v>
      </c>
      <c r="D58" s="724">
        <v>24</v>
      </c>
      <c r="E58" s="726">
        <v>152</v>
      </c>
      <c r="F58" s="726">
        <v>371785</v>
      </c>
      <c r="G58" s="727">
        <v>32</v>
      </c>
      <c r="H58" s="723"/>
      <c r="I58" s="730">
        <f t="shared" si="15"/>
        <v>7.8947368421052627E-2</v>
      </c>
      <c r="J58" s="729">
        <f t="shared" si="16"/>
        <v>58049</v>
      </c>
      <c r="K58" s="730">
        <f t="shared" si="17"/>
        <v>0.15613593878182283</v>
      </c>
      <c r="L58" s="730">
        <f t="shared" si="17"/>
        <v>-0.25</v>
      </c>
    </row>
    <row r="59" spans="1:12" x14ac:dyDescent="0.25">
      <c r="A59" s="644" t="s">
        <v>87</v>
      </c>
      <c r="B59" s="645">
        <v>69</v>
      </c>
      <c r="C59" s="645">
        <v>440154</v>
      </c>
      <c r="D59" s="645">
        <v>12</v>
      </c>
      <c r="E59" s="655">
        <v>96</v>
      </c>
      <c r="F59" s="655">
        <v>386626</v>
      </c>
      <c r="G59" s="656">
        <v>24</v>
      </c>
      <c r="I59" s="674">
        <f>(B59-E59)/E59</f>
        <v>-0.28125</v>
      </c>
      <c r="J59" s="675">
        <f>(C59-F59)</f>
        <v>53528</v>
      </c>
      <c r="K59" s="674">
        <f t="shared" si="17"/>
        <v>0.13844904377874226</v>
      </c>
      <c r="L59" s="674">
        <f t="shared" si="17"/>
        <v>-0.5</v>
      </c>
    </row>
    <row r="60" spans="1:12" x14ac:dyDescent="0.25">
      <c r="A60" s="644" t="s">
        <v>259</v>
      </c>
      <c r="B60" s="645">
        <v>44</v>
      </c>
      <c r="C60" s="645">
        <v>558132</v>
      </c>
      <c r="D60" s="645">
        <v>28</v>
      </c>
      <c r="E60" s="655">
        <v>44</v>
      </c>
      <c r="F60" s="655">
        <v>427852</v>
      </c>
      <c r="G60" s="656">
        <v>42</v>
      </c>
      <c r="I60" s="674">
        <f>(B60-E60)/E60</f>
        <v>0</v>
      </c>
      <c r="J60" s="675">
        <f>(C60-F60)</f>
        <v>130280</v>
      </c>
      <c r="K60" s="674">
        <f t="shared" si="17"/>
        <v>0.3044978170021409</v>
      </c>
      <c r="L60" s="674">
        <f t="shared" si="17"/>
        <v>-0.33333333333333331</v>
      </c>
    </row>
    <row r="61" spans="1:12" x14ac:dyDescent="0.25">
      <c r="A61" s="644" t="s">
        <v>16</v>
      </c>
      <c r="B61" s="719">
        <v>1234</v>
      </c>
      <c r="C61" s="719">
        <v>305316</v>
      </c>
      <c r="D61" s="719">
        <v>17</v>
      </c>
      <c r="E61" s="655">
        <v>1244</v>
      </c>
      <c r="F61" s="655">
        <v>275843</v>
      </c>
      <c r="G61" s="656">
        <v>21</v>
      </c>
      <c r="I61" s="674">
        <f>(B61-E61)/E61</f>
        <v>-8.0385852090032149E-3</v>
      </c>
      <c r="J61" s="675">
        <f>(C61-F61)</f>
        <v>29473</v>
      </c>
      <c r="K61" s="674">
        <f>(C61-F61)/F61</f>
        <v>0.10684701079962153</v>
      </c>
      <c r="L61" s="674">
        <f>(D61-G61)/G61</f>
        <v>-0.19047619047619047</v>
      </c>
    </row>
    <row r="62" spans="1:12" x14ac:dyDescent="0.25">
      <c r="B62" s="719"/>
      <c r="C62" s="719"/>
      <c r="D62" s="719"/>
      <c r="E62" s="719"/>
      <c r="F62" s="719"/>
      <c r="G62" s="719"/>
      <c r="I62" s="674"/>
      <c r="J62" s="675"/>
      <c r="K62" s="674"/>
      <c r="L62" s="674"/>
    </row>
    <row r="63" spans="1:12" x14ac:dyDescent="0.25">
      <c r="I63" s="674"/>
      <c r="J63" s="675"/>
      <c r="K63" s="674"/>
      <c r="L63" s="674"/>
    </row>
    <row r="64" spans="1:12" x14ac:dyDescent="0.25">
      <c r="C64" s="714">
        <v>2021</v>
      </c>
      <c r="D64" s="647"/>
      <c r="F64" s="715">
        <v>2020</v>
      </c>
      <c r="G64" s="647"/>
      <c r="I64" s="647" t="s">
        <v>5548</v>
      </c>
      <c r="J64" s="647" t="s">
        <v>5558</v>
      </c>
      <c r="K64" s="647" t="s">
        <v>5559</v>
      </c>
      <c r="L64" s="647" t="s">
        <v>5548</v>
      </c>
    </row>
    <row r="65" spans="1:12" x14ac:dyDescent="0.25">
      <c r="B65" s="647" t="s">
        <v>262</v>
      </c>
      <c r="C65" s="716" t="s">
        <v>263</v>
      </c>
      <c r="D65" s="647" t="s">
        <v>264</v>
      </c>
      <c r="E65" s="647" t="s">
        <v>262</v>
      </c>
      <c r="F65" s="717" t="s">
        <v>263</v>
      </c>
      <c r="G65" s="647" t="s">
        <v>264</v>
      </c>
      <c r="I65" s="669" t="s">
        <v>262</v>
      </c>
      <c r="J65" s="669" t="s">
        <v>263</v>
      </c>
      <c r="K65" s="669" t="s">
        <v>263</v>
      </c>
      <c r="L65" s="669" t="s">
        <v>264</v>
      </c>
    </row>
    <row r="66" spans="1:12" x14ac:dyDescent="0.25">
      <c r="A66" s="659" t="s">
        <v>62</v>
      </c>
      <c r="B66" s="648">
        <v>2234</v>
      </c>
      <c r="C66" s="649">
        <v>336841</v>
      </c>
      <c r="D66" s="658">
        <v>22</v>
      </c>
      <c r="E66" s="650">
        <v>2173</v>
      </c>
      <c r="F66" s="651">
        <v>296419</v>
      </c>
      <c r="G66" s="652">
        <v>31</v>
      </c>
      <c r="I66" s="670">
        <f>(B66-E66)/E66</f>
        <v>2.8071790151863781E-2</v>
      </c>
      <c r="J66" s="671">
        <f>(C66-F66)</f>
        <v>40422</v>
      </c>
      <c r="K66" s="672">
        <f>(C66-F66)/F66</f>
        <v>0.13636777669447639</v>
      </c>
      <c r="L66" s="673">
        <f>(D66-G66)/G66</f>
        <v>-0.29032258064516131</v>
      </c>
    </row>
    <row r="67" spans="1:12" x14ac:dyDescent="0.25">
      <c r="A67" s="644" t="s">
        <v>248</v>
      </c>
      <c r="B67" s="645">
        <v>25</v>
      </c>
      <c r="C67" s="645">
        <v>291276</v>
      </c>
      <c r="D67" s="645">
        <v>16</v>
      </c>
      <c r="E67" s="654">
        <v>33</v>
      </c>
      <c r="F67" s="655">
        <v>273136</v>
      </c>
      <c r="G67" s="656">
        <v>19</v>
      </c>
      <c r="I67" s="674">
        <f>(B67-E67)/E67</f>
        <v>-0.24242424242424243</v>
      </c>
      <c r="J67" s="675">
        <f>(C67-F67)</f>
        <v>18140</v>
      </c>
      <c r="K67" s="674">
        <f t="shared" ref="K67:L81" si="18">(C67-F67)/F67</f>
        <v>6.6413801183293306E-2</v>
      </c>
      <c r="L67" s="674">
        <f t="shared" si="18"/>
        <v>-0.15789473684210525</v>
      </c>
    </row>
    <row r="68" spans="1:12" x14ac:dyDescent="0.25">
      <c r="A68" s="644" t="s">
        <v>156</v>
      </c>
      <c r="B68" s="645">
        <v>47</v>
      </c>
      <c r="C68" s="645">
        <v>351123</v>
      </c>
      <c r="D68" s="645">
        <v>18</v>
      </c>
      <c r="E68" s="655">
        <v>33</v>
      </c>
      <c r="F68" s="655">
        <v>333851</v>
      </c>
      <c r="G68" s="656">
        <v>22</v>
      </c>
      <c r="I68" s="674">
        <f>(B68-E68)/E68</f>
        <v>0.42424242424242425</v>
      </c>
      <c r="J68" s="675">
        <f>(C68-F68)</f>
        <v>17272</v>
      </c>
      <c r="K68" s="674">
        <f t="shared" si="18"/>
        <v>5.1735654528517215E-2</v>
      </c>
      <c r="L68" s="674">
        <f t="shared" si="18"/>
        <v>-0.18181818181818182</v>
      </c>
    </row>
    <row r="69" spans="1:12" x14ac:dyDescent="0.25">
      <c r="A69" s="644" t="s">
        <v>63</v>
      </c>
      <c r="B69" s="645">
        <v>46</v>
      </c>
      <c r="C69" s="645">
        <v>579177</v>
      </c>
      <c r="D69" s="645">
        <v>24</v>
      </c>
      <c r="E69" s="655">
        <v>54</v>
      </c>
      <c r="F69" s="655">
        <v>485973</v>
      </c>
      <c r="G69" s="656">
        <v>43</v>
      </c>
      <c r="I69" s="674">
        <f t="shared" ref="I69:I81" si="19">(B69-E69)/E69</f>
        <v>-0.14814814814814814</v>
      </c>
      <c r="J69" s="675">
        <f t="shared" ref="J69:J81" si="20">(C69-F69)</f>
        <v>93204</v>
      </c>
      <c r="K69" s="674">
        <f t="shared" si="18"/>
        <v>0.19178843269070503</v>
      </c>
      <c r="L69" s="674">
        <f t="shared" si="18"/>
        <v>-0.44186046511627908</v>
      </c>
    </row>
    <row r="70" spans="1:12" x14ac:dyDescent="0.25">
      <c r="A70" s="644" t="s">
        <v>64</v>
      </c>
      <c r="B70" s="645">
        <v>41</v>
      </c>
      <c r="C70" s="645">
        <v>436849</v>
      </c>
      <c r="D70" s="645">
        <v>33</v>
      </c>
      <c r="E70" s="655">
        <v>42</v>
      </c>
      <c r="F70" s="655">
        <v>365279</v>
      </c>
      <c r="G70" s="656">
        <v>57</v>
      </c>
      <c r="I70" s="674">
        <f t="shared" si="19"/>
        <v>-2.3809523809523808E-2</v>
      </c>
      <c r="J70" s="675">
        <f t="shared" si="20"/>
        <v>71570</v>
      </c>
      <c r="K70" s="674">
        <f t="shared" si="18"/>
        <v>0.19593242425652721</v>
      </c>
      <c r="L70" s="674">
        <f t="shared" si="18"/>
        <v>-0.42105263157894735</v>
      </c>
    </row>
    <row r="71" spans="1:12" x14ac:dyDescent="0.25">
      <c r="A71" s="723" t="s">
        <v>65</v>
      </c>
      <c r="B71" s="724">
        <v>347</v>
      </c>
      <c r="C71" s="724">
        <v>357956</v>
      </c>
      <c r="D71" s="724">
        <v>18</v>
      </c>
      <c r="E71" s="726">
        <v>293</v>
      </c>
      <c r="F71" s="726">
        <v>297199</v>
      </c>
      <c r="G71" s="727">
        <v>24</v>
      </c>
      <c r="H71" s="723"/>
      <c r="I71" s="730">
        <f t="shared" si="19"/>
        <v>0.18430034129692832</v>
      </c>
      <c r="J71" s="729">
        <f t="shared" si="20"/>
        <v>60757</v>
      </c>
      <c r="K71" s="730">
        <f t="shared" si="18"/>
        <v>0.20443204721415617</v>
      </c>
      <c r="L71" s="728">
        <f t="shared" si="18"/>
        <v>-0.25</v>
      </c>
    </row>
    <row r="72" spans="1:12" x14ac:dyDescent="0.25">
      <c r="A72" s="644" t="s">
        <v>66</v>
      </c>
      <c r="B72" s="645">
        <v>348</v>
      </c>
      <c r="C72" s="645">
        <v>285943</v>
      </c>
      <c r="D72" s="645">
        <v>25</v>
      </c>
      <c r="E72" s="655">
        <v>358</v>
      </c>
      <c r="F72" s="655">
        <v>258991</v>
      </c>
      <c r="G72" s="656">
        <v>37</v>
      </c>
      <c r="I72" s="674">
        <f t="shared" si="19"/>
        <v>-2.7932960893854747E-2</v>
      </c>
      <c r="J72" s="675">
        <f t="shared" si="20"/>
        <v>26952</v>
      </c>
      <c r="K72" s="674">
        <f t="shared" si="18"/>
        <v>0.10406539223370696</v>
      </c>
      <c r="L72" s="674">
        <f t="shared" si="18"/>
        <v>-0.32432432432432434</v>
      </c>
    </row>
    <row r="73" spans="1:12" x14ac:dyDescent="0.25">
      <c r="A73" s="723" t="s">
        <v>67</v>
      </c>
      <c r="B73" s="724">
        <v>206</v>
      </c>
      <c r="C73" s="724">
        <v>310538</v>
      </c>
      <c r="D73" s="724">
        <v>21</v>
      </c>
      <c r="E73" s="726">
        <v>175</v>
      </c>
      <c r="F73" s="726">
        <v>302178</v>
      </c>
      <c r="G73" s="727">
        <v>31</v>
      </c>
      <c r="H73" s="723"/>
      <c r="I73" s="730">
        <f t="shared" si="19"/>
        <v>0.17714285714285713</v>
      </c>
      <c r="J73" s="729">
        <f t="shared" si="20"/>
        <v>8360</v>
      </c>
      <c r="K73" s="730">
        <f t="shared" si="18"/>
        <v>2.7665812865264844E-2</v>
      </c>
      <c r="L73" s="730">
        <f t="shared" si="18"/>
        <v>-0.32258064516129031</v>
      </c>
    </row>
    <row r="74" spans="1:12" x14ac:dyDescent="0.25">
      <c r="A74" s="644" t="s">
        <v>157</v>
      </c>
      <c r="B74" s="645">
        <v>91</v>
      </c>
      <c r="C74" s="645">
        <v>293802</v>
      </c>
      <c r="D74" s="645">
        <v>27</v>
      </c>
      <c r="E74" s="655">
        <v>97</v>
      </c>
      <c r="F74" s="655">
        <v>257006</v>
      </c>
      <c r="G74" s="656">
        <v>40</v>
      </c>
      <c r="I74" s="674">
        <f t="shared" si="19"/>
        <v>-6.1855670103092786E-2</v>
      </c>
      <c r="J74" s="675">
        <f t="shared" si="20"/>
        <v>36796</v>
      </c>
      <c r="K74" s="674">
        <f t="shared" si="18"/>
        <v>0.14317175474502541</v>
      </c>
      <c r="L74" s="674">
        <f t="shared" si="18"/>
        <v>-0.32500000000000001</v>
      </c>
    </row>
    <row r="75" spans="1:12" x14ac:dyDescent="0.25">
      <c r="A75" s="644" t="s">
        <v>141</v>
      </c>
      <c r="B75" s="645">
        <v>17</v>
      </c>
      <c r="C75" s="645">
        <v>272635</v>
      </c>
      <c r="D75" s="645">
        <v>22</v>
      </c>
      <c r="E75" s="655">
        <v>14</v>
      </c>
      <c r="F75" s="655">
        <v>231050</v>
      </c>
      <c r="G75" s="656">
        <v>27</v>
      </c>
      <c r="I75" s="674">
        <f t="shared" si="19"/>
        <v>0.21428571428571427</v>
      </c>
      <c r="J75" s="675">
        <f t="shared" si="20"/>
        <v>41585</v>
      </c>
      <c r="K75" s="674">
        <f t="shared" si="18"/>
        <v>0.17998268772992859</v>
      </c>
      <c r="L75" s="674">
        <f t="shared" si="18"/>
        <v>-0.18518518518518517</v>
      </c>
    </row>
    <row r="76" spans="1:12" x14ac:dyDescent="0.25">
      <c r="A76" s="644" t="s">
        <v>158</v>
      </c>
      <c r="B76" s="645">
        <v>36</v>
      </c>
      <c r="C76" s="645">
        <v>506749</v>
      </c>
      <c r="D76" s="645">
        <v>33</v>
      </c>
      <c r="E76" s="655">
        <v>49</v>
      </c>
      <c r="F76" s="655">
        <v>496587</v>
      </c>
      <c r="G76" s="656">
        <v>40</v>
      </c>
      <c r="I76" s="674">
        <f t="shared" si="19"/>
        <v>-0.26530612244897961</v>
      </c>
      <c r="J76" s="675">
        <f t="shared" si="20"/>
        <v>10162</v>
      </c>
      <c r="K76" s="674">
        <f t="shared" si="18"/>
        <v>2.0463685114592206E-2</v>
      </c>
      <c r="L76" s="674">
        <f t="shared" si="18"/>
        <v>-0.17499999999999999</v>
      </c>
    </row>
    <row r="77" spans="1:12" x14ac:dyDescent="0.25">
      <c r="A77" s="644" t="s">
        <v>68</v>
      </c>
      <c r="B77" s="645">
        <v>173</v>
      </c>
      <c r="C77" s="645">
        <v>478593</v>
      </c>
      <c r="D77" s="645">
        <v>23</v>
      </c>
      <c r="E77" s="655">
        <v>177</v>
      </c>
      <c r="F77" s="655">
        <v>399022</v>
      </c>
      <c r="G77" s="656">
        <v>34</v>
      </c>
      <c r="I77" s="674">
        <f t="shared" si="19"/>
        <v>-2.2598870056497175E-2</v>
      </c>
      <c r="J77" s="675">
        <f t="shared" si="20"/>
        <v>79571</v>
      </c>
      <c r="K77" s="674">
        <f t="shared" si="18"/>
        <v>0.19941506984577292</v>
      </c>
      <c r="L77" s="674">
        <f t="shared" si="18"/>
        <v>-0.3235294117647059</v>
      </c>
    </row>
    <row r="78" spans="1:12" x14ac:dyDescent="0.25">
      <c r="A78" s="723" t="s">
        <v>69</v>
      </c>
      <c r="B78" s="724">
        <v>138</v>
      </c>
      <c r="C78" s="724">
        <v>339206</v>
      </c>
      <c r="D78" s="724">
        <v>18</v>
      </c>
      <c r="E78" s="726">
        <v>136</v>
      </c>
      <c r="F78" s="726">
        <v>290820</v>
      </c>
      <c r="G78" s="727">
        <v>36</v>
      </c>
      <c r="H78" s="723"/>
      <c r="I78" s="730">
        <f t="shared" si="19"/>
        <v>1.4705882352941176E-2</v>
      </c>
      <c r="J78" s="729">
        <f t="shared" si="20"/>
        <v>48386</v>
      </c>
      <c r="K78" s="730">
        <f t="shared" si="18"/>
        <v>0.16637782820988928</v>
      </c>
      <c r="L78" s="730">
        <f t="shared" si="18"/>
        <v>-0.5</v>
      </c>
    </row>
    <row r="79" spans="1:12" x14ac:dyDescent="0.25">
      <c r="A79" s="644" t="s">
        <v>255</v>
      </c>
      <c r="B79" s="645">
        <v>58</v>
      </c>
      <c r="C79" s="645">
        <v>405523</v>
      </c>
      <c r="D79" s="645">
        <v>33</v>
      </c>
      <c r="E79" s="655">
        <v>64</v>
      </c>
      <c r="F79" s="655">
        <v>310666</v>
      </c>
      <c r="G79" s="656">
        <v>25</v>
      </c>
      <c r="I79" s="674">
        <f t="shared" si="19"/>
        <v>-9.375E-2</v>
      </c>
      <c r="J79" s="675">
        <f t="shared" si="20"/>
        <v>94857</v>
      </c>
      <c r="K79" s="676">
        <f t="shared" si="18"/>
        <v>0.30533434621104338</v>
      </c>
      <c r="L79" s="674">
        <f t="shared" si="18"/>
        <v>0.32</v>
      </c>
    </row>
    <row r="80" spans="1:12" x14ac:dyDescent="0.25">
      <c r="A80" s="644" t="s">
        <v>159</v>
      </c>
      <c r="B80" s="645">
        <v>19</v>
      </c>
      <c r="C80" s="645">
        <v>460376</v>
      </c>
      <c r="D80" s="645">
        <v>18</v>
      </c>
      <c r="E80" s="655">
        <v>14</v>
      </c>
      <c r="F80" s="655">
        <v>364304</v>
      </c>
      <c r="G80" s="656">
        <v>87</v>
      </c>
      <c r="I80" s="674">
        <f t="shared" si="19"/>
        <v>0.35714285714285715</v>
      </c>
      <c r="J80" s="675">
        <f t="shared" si="20"/>
        <v>96072</v>
      </c>
      <c r="K80" s="674">
        <f t="shared" si="18"/>
        <v>0.26371382142386579</v>
      </c>
      <c r="L80" s="674">
        <f t="shared" si="18"/>
        <v>-0.7931034482758621</v>
      </c>
    </row>
    <row r="81" spans="1:12" x14ac:dyDescent="0.25">
      <c r="A81" s="723" t="s">
        <v>70</v>
      </c>
      <c r="B81" s="724">
        <v>642</v>
      </c>
      <c r="C81" s="724">
        <v>288142</v>
      </c>
      <c r="D81" s="724">
        <v>19</v>
      </c>
      <c r="E81" s="726">
        <v>634</v>
      </c>
      <c r="F81" s="726">
        <v>255782</v>
      </c>
      <c r="G81" s="727">
        <v>26</v>
      </c>
      <c r="H81" s="723"/>
      <c r="I81" s="730">
        <f t="shared" si="19"/>
        <v>1.2618296529968454E-2</v>
      </c>
      <c r="J81" s="729">
        <f t="shared" si="20"/>
        <v>32360</v>
      </c>
      <c r="K81" s="730">
        <f t="shared" si="18"/>
        <v>0.12651398456498111</v>
      </c>
      <c r="L81" s="730">
        <f t="shared" si="18"/>
        <v>-0.26923076923076922</v>
      </c>
    </row>
    <row r="82" spans="1:12" x14ac:dyDescent="0.25">
      <c r="I82" s="674"/>
      <c r="J82" s="675"/>
      <c r="K82" s="674"/>
      <c r="L82" s="674"/>
    </row>
    <row r="83" spans="1:12" x14ac:dyDescent="0.25">
      <c r="I83" s="674"/>
      <c r="J83" s="675"/>
      <c r="K83" s="674"/>
      <c r="L83" s="674"/>
    </row>
    <row r="84" spans="1:12" x14ac:dyDescent="0.25">
      <c r="A84" s="646"/>
      <c r="C84" s="714">
        <v>2021</v>
      </c>
      <c r="D84" s="647"/>
      <c r="F84" s="715">
        <v>2020</v>
      </c>
      <c r="G84" s="647"/>
      <c r="I84" s="647" t="s">
        <v>5548</v>
      </c>
      <c r="J84" s="647" t="s">
        <v>5558</v>
      </c>
      <c r="K84" s="647" t="s">
        <v>5559</v>
      </c>
      <c r="L84" s="647" t="s">
        <v>5548</v>
      </c>
    </row>
    <row r="85" spans="1:12" x14ac:dyDescent="0.25">
      <c r="A85" s="661"/>
      <c r="B85" s="647" t="s">
        <v>262</v>
      </c>
      <c r="C85" s="716" t="s">
        <v>263</v>
      </c>
      <c r="D85" s="647" t="s">
        <v>264</v>
      </c>
      <c r="E85" s="647" t="s">
        <v>262</v>
      </c>
      <c r="F85" s="717" t="s">
        <v>263</v>
      </c>
      <c r="G85" s="647" t="s">
        <v>264</v>
      </c>
      <c r="I85" s="669" t="s">
        <v>262</v>
      </c>
      <c r="J85" s="669" t="s">
        <v>263</v>
      </c>
      <c r="K85" s="669" t="s">
        <v>263</v>
      </c>
      <c r="L85" s="669" t="s">
        <v>264</v>
      </c>
    </row>
    <row r="86" spans="1:12" x14ac:dyDescent="0.25">
      <c r="A86" s="659" t="s">
        <v>11</v>
      </c>
      <c r="B86" s="648">
        <v>1441</v>
      </c>
      <c r="C86" s="649">
        <v>441652</v>
      </c>
      <c r="D86" s="658">
        <v>28</v>
      </c>
      <c r="E86" s="650">
        <v>1500</v>
      </c>
      <c r="F86" s="651">
        <v>388780</v>
      </c>
      <c r="G86" s="652">
        <v>43</v>
      </c>
      <c r="I86" s="670">
        <f>(B86-E86)/E86</f>
        <v>-3.9333333333333331E-2</v>
      </c>
      <c r="J86" s="671">
        <f>(C86-F86)</f>
        <v>52872</v>
      </c>
      <c r="K86" s="672">
        <f>(C86-F86)/F86</f>
        <v>0.13599464993055199</v>
      </c>
      <c r="L86" s="673">
        <f>(D86-G86)/G86</f>
        <v>-0.34883720930232559</v>
      </c>
    </row>
    <row r="87" spans="1:12" x14ac:dyDescent="0.25">
      <c r="A87" s="644" t="s">
        <v>21</v>
      </c>
      <c r="B87" s="645">
        <v>2</v>
      </c>
      <c r="C87" s="645">
        <v>680500</v>
      </c>
      <c r="D87" s="645">
        <v>7</v>
      </c>
      <c r="E87" s="654">
        <v>1</v>
      </c>
      <c r="F87" s="655">
        <v>925000</v>
      </c>
      <c r="G87" s="656">
        <v>708</v>
      </c>
      <c r="I87" s="674">
        <f>(B87-E87)/E87</f>
        <v>1</v>
      </c>
      <c r="J87" s="675">
        <f>(C87-F87)</f>
        <v>-244500</v>
      </c>
      <c r="K87" s="674">
        <f t="shared" ref="K87:L96" si="21">(C87-F87)/F87</f>
        <v>-0.26432432432432434</v>
      </c>
      <c r="L87" s="674">
        <f t="shared" si="21"/>
        <v>-0.99011299435028244</v>
      </c>
    </row>
    <row r="88" spans="1:12" x14ac:dyDescent="0.25">
      <c r="A88" s="644" t="s">
        <v>39</v>
      </c>
      <c r="B88" s="645">
        <v>58</v>
      </c>
      <c r="C88" s="645">
        <v>363846</v>
      </c>
      <c r="D88" s="645">
        <v>31</v>
      </c>
      <c r="E88" s="655">
        <v>68</v>
      </c>
      <c r="F88" s="655">
        <v>280967</v>
      </c>
      <c r="G88" s="656">
        <v>77</v>
      </c>
      <c r="I88" s="674">
        <f>(B88-E88)/E88</f>
        <v>-0.14705882352941177</v>
      </c>
      <c r="J88" s="675">
        <f>(C88-F88)</f>
        <v>82879</v>
      </c>
      <c r="K88" s="674">
        <f t="shared" si="21"/>
        <v>0.29497770200770906</v>
      </c>
      <c r="L88" s="674">
        <f t="shared" si="21"/>
        <v>-0.59740259740259738</v>
      </c>
    </row>
    <row r="89" spans="1:12" x14ac:dyDescent="0.25">
      <c r="A89" s="723" t="s">
        <v>40</v>
      </c>
      <c r="B89" s="724">
        <v>264</v>
      </c>
      <c r="C89" s="724">
        <v>484613</v>
      </c>
      <c r="D89" s="724">
        <v>17</v>
      </c>
      <c r="E89" s="726">
        <v>254</v>
      </c>
      <c r="F89" s="726">
        <v>428498</v>
      </c>
      <c r="G89" s="727">
        <v>39</v>
      </c>
      <c r="H89" s="723"/>
      <c r="I89" s="730">
        <f t="shared" ref="I89:I96" si="22">(B89-E89)/E89</f>
        <v>3.937007874015748E-2</v>
      </c>
      <c r="J89" s="729">
        <f t="shared" ref="J89:J96" si="23">(C89-F89)</f>
        <v>56115</v>
      </c>
      <c r="K89" s="730">
        <f t="shared" si="21"/>
        <v>0.13095743737427012</v>
      </c>
      <c r="L89" s="730">
        <f t="shared" si="21"/>
        <v>-0.5641025641025641</v>
      </c>
    </row>
    <row r="90" spans="1:12" x14ac:dyDescent="0.25">
      <c r="A90" s="644" t="s">
        <v>41</v>
      </c>
      <c r="B90" s="645">
        <v>50</v>
      </c>
      <c r="C90" s="645">
        <v>317806</v>
      </c>
      <c r="D90" s="645">
        <v>18</v>
      </c>
      <c r="E90" s="655">
        <v>40</v>
      </c>
      <c r="F90" s="655">
        <v>298805</v>
      </c>
      <c r="G90" s="656">
        <v>50</v>
      </c>
      <c r="I90" s="674">
        <f t="shared" si="22"/>
        <v>0.25</v>
      </c>
      <c r="J90" s="675">
        <f t="shared" si="23"/>
        <v>19001</v>
      </c>
      <c r="K90" s="674">
        <f t="shared" si="21"/>
        <v>6.3589966700691086E-2</v>
      </c>
      <c r="L90" s="674">
        <f t="shared" si="21"/>
        <v>-0.64</v>
      </c>
    </row>
    <row r="91" spans="1:12" x14ac:dyDescent="0.25">
      <c r="A91" s="731" t="s">
        <v>42</v>
      </c>
      <c r="B91" s="645">
        <v>263</v>
      </c>
      <c r="C91" s="645">
        <v>383480</v>
      </c>
      <c r="D91" s="645">
        <v>33</v>
      </c>
      <c r="E91" s="655">
        <v>281</v>
      </c>
      <c r="F91" s="655">
        <v>348440</v>
      </c>
      <c r="G91" s="656">
        <v>42</v>
      </c>
      <c r="I91" s="674">
        <f t="shared" si="22"/>
        <v>-6.4056939501779361E-2</v>
      </c>
      <c r="J91" s="675">
        <f t="shared" si="23"/>
        <v>35040</v>
      </c>
      <c r="K91" s="674">
        <f t="shared" si="21"/>
        <v>0.10056250717483642</v>
      </c>
      <c r="L91" s="676">
        <f t="shared" si="21"/>
        <v>-0.21428571428571427</v>
      </c>
    </row>
    <row r="92" spans="1:12" x14ac:dyDescent="0.25">
      <c r="A92" s="723" t="s">
        <v>43</v>
      </c>
      <c r="B92" s="724">
        <v>440</v>
      </c>
      <c r="C92" s="724">
        <v>597066</v>
      </c>
      <c r="D92" s="724">
        <v>30</v>
      </c>
      <c r="E92" s="726">
        <v>424</v>
      </c>
      <c r="F92" s="726">
        <v>525141</v>
      </c>
      <c r="G92" s="727">
        <v>50</v>
      </c>
      <c r="H92" s="723"/>
      <c r="I92" s="730">
        <f t="shared" si="22"/>
        <v>3.7735849056603772E-2</v>
      </c>
      <c r="J92" s="729">
        <f t="shared" si="23"/>
        <v>71925</v>
      </c>
      <c r="K92" s="730">
        <f t="shared" si="21"/>
        <v>0.13696321559352631</v>
      </c>
      <c r="L92" s="730">
        <f t="shared" si="21"/>
        <v>-0.4</v>
      </c>
    </row>
    <row r="93" spans="1:12" x14ac:dyDescent="0.25">
      <c r="A93" s="644" t="s">
        <v>141</v>
      </c>
      <c r="B93" s="645">
        <v>2</v>
      </c>
      <c r="C93" s="645">
        <v>202450</v>
      </c>
      <c r="D93" s="645">
        <v>8</v>
      </c>
      <c r="E93" s="655">
        <v>1</v>
      </c>
      <c r="F93" s="655">
        <v>220000</v>
      </c>
      <c r="G93" s="656">
        <v>47</v>
      </c>
      <c r="I93" s="674">
        <f t="shared" si="22"/>
        <v>1</v>
      </c>
      <c r="J93" s="675">
        <f t="shared" si="23"/>
        <v>-17550</v>
      </c>
      <c r="K93" s="674">
        <f t="shared" si="21"/>
        <v>-7.9772727272727273E-2</v>
      </c>
      <c r="L93" s="674">
        <f t="shared" si="21"/>
        <v>-0.82978723404255317</v>
      </c>
    </row>
    <row r="94" spans="1:12" x14ac:dyDescent="0.25">
      <c r="A94" s="644" t="s">
        <v>44</v>
      </c>
      <c r="B94" s="645">
        <v>227</v>
      </c>
      <c r="C94" s="645">
        <v>281347</v>
      </c>
      <c r="D94" s="645">
        <v>33</v>
      </c>
      <c r="E94" s="655">
        <v>274</v>
      </c>
      <c r="F94" s="655">
        <v>286917</v>
      </c>
      <c r="G94" s="656">
        <v>34</v>
      </c>
      <c r="I94" s="674">
        <f t="shared" si="22"/>
        <v>-0.17153284671532848</v>
      </c>
      <c r="J94" s="675">
        <f t="shared" si="23"/>
        <v>-5570</v>
      </c>
      <c r="K94" s="674">
        <f t="shared" si="21"/>
        <v>-1.9413279798687424E-2</v>
      </c>
      <c r="L94" s="674">
        <f t="shared" si="21"/>
        <v>-2.9411764705882353E-2</v>
      </c>
    </row>
    <row r="95" spans="1:12" x14ac:dyDescent="0.25">
      <c r="A95" s="644" t="s">
        <v>45</v>
      </c>
      <c r="B95" s="645">
        <v>72</v>
      </c>
      <c r="C95" s="645">
        <v>292270</v>
      </c>
      <c r="D95" s="645">
        <v>28</v>
      </c>
      <c r="E95" s="655">
        <v>87</v>
      </c>
      <c r="F95" s="655">
        <v>288762</v>
      </c>
      <c r="G95" s="656">
        <v>33</v>
      </c>
      <c r="I95" s="674">
        <f t="shared" si="22"/>
        <v>-0.17241379310344829</v>
      </c>
      <c r="J95" s="675">
        <f t="shared" si="23"/>
        <v>3508</v>
      </c>
      <c r="K95" s="674">
        <f t="shared" si="21"/>
        <v>1.2148412879811055E-2</v>
      </c>
      <c r="L95" s="674">
        <f t="shared" si="21"/>
        <v>-0.15151515151515152</v>
      </c>
    </row>
    <row r="96" spans="1:12" x14ac:dyDescent="0.25">
      <c r="A96" s="644" t="s">
        <v>46</v>
      </c>
      <c r="B96" s="645">
        <v>63</v>
      </c>
      <c r="C96" s="645">
        <v>337307</v>
      </c>
      <c r="D96" s="645">
        <v>18</v>
      </c>
      <c r="E96" s="655">
        <v>70</v>
      </c>
      <c r="F96" s="655">
        <v>254559</v>
      </c>
      <c r="G96" s="656">
        <v>20</v>
      </c>
      <c r="I96" s="674">
        <f t="shared" si="22"/>
        <v>-0.1</v>
      </c>
      <c r="J96" s="675">
        <f t="shared" si="23"/>
        <v>82748</v>
      </c>
      <c r="K96" s="674">
        <f t="shared" si="21"/>
        <v>0.32506413051591182</v>
      </c>
      <c r="L96" s="674">
        <f t="shared" si="21"/>
        <v>-0.1</v>
      </c>
    </row>
    <row r="97" spans="1:12" x14ac:dyDescent="0.25">
      <c r="I97" s="674"/>
      <c r="J97" s="675"/>
      <c r="K97" s="674"/>
      <c r="L97" s="674"/>
    </row>
    <row r="98" spans="1:12" x14ac:dyDescent="0.25">
      <c r="I98" s="674"/>
      <c r="J98" s="675"/>
      <c r="K98" s="674"/>
      <c r="L98" s="674"/>
    </row>
    <row r="99" spans="1:12" x14ac:dyDescent="0.25">
      <c r="C99" s="714">
        <v>2021</v>
      </c>
      <c r="D99" s="647"/>
      <c r="F99" s="715">
        <v>2020</v>
      </c>
      <c r="G99" s="647"/>
      <c r="I99" s="647" t="s">
        <v>5548</v>
      </c>
      <c r="J99" s="647" t="s">
        <v>5558</v>
      </c>
      <c r="K99" s="647" t="s">
        <v>5559</v>
      </c>
      <c r="L99" s="647" t="s">
        <v>5548</v>
      </c>
    </row>
    <row r="100" spans="1:12" x14ac:dyDescent="0.25">
      <c r="B100" s="647" t="s">
        <v>262</v>
      </c>
      <c r="C100" s="716" t="s">
        <v>263</v>
      </c>
      <c r="D100" s="647" t="s">
        <v>264</v>
      </c>
      <c r="E100" s="647" t="s">
        <v>262</v>
      </c>
      <c r="F100" s="717" t="s">
        <v>263</v>
      </c>
      <c r="G100" s="647" t="s">
        <v>264</v>
      </c>
      <c r="I100" s="669" t="s">
        <v>262</v>
      </c>
      <c r="J100" s="669" t="s">
        <v>263</v>
      </c>
      <c r="K100" s="669" t="s">
        <v>263</v>
      </c>
      <c r="L100" s="669" t="s">
        <v>264</v>
      </c>
    </row>
    <row r="101" spans="1:12" x14ac:dyDescent="0.25">
      <c r="A101" s="659" t="s">
        <v>133</v>
      </c>
      <c r="B101" s="648">
        <v>3378</v>
      </c>
      <c r="C101" s="649">
        <v>251304</v>
      </c>
      <c r="D101" s="658">
        <v>25</v>
      </c>
      <c r="E101" s="650">
        <v>3096</v>
      </c>
      <c r="F101" s="651">
        <v>229132</v>
      </c>
      <c r="G101" s="652">
        <v>38</v>
      </c>
      <c r="I101" s="670">
        <f>(B101-E101)/E101</f>
        <v>9.1085271317829453E-2</v>
      </c>
      <c r="J101" s="671">
        <f>(C101-F101)</f>
        <v>22172</v>
      </c>
      <c r="K101" s="672">
        <f>(C101-F101)/F101</f>
        <v>9.6765183387741566E-2</v>
      </c>
      <c r="L101" s="673">
        <f>(D101-G101)/G101</f>
        <v>-0.34210526315789475</v>
      </c>
    </row>
    <row r="102" spans="1:12" x14ac:dyDescent="0.25">
      <c r="A102" s="644" t="s">
        <v>47</v>
      </c>
      <c r="B102" s="645">
        <v>252</v>
      </c>
      <c r="C102" s="645">
        <v>304246</v>
      </c>
      <c r="D102" s="645">
        <v>26</v>
      </c>
      <c r="E102" s="654">
        <v>268</v>
      </c>
      <c r="F102" s="655">
        <v>260586</v>
      </c>
      <c r="G102" s="656">
        <v>47</v>
      </c>
      <c r="I102" s="674">
        <f>(B102-E102)/E102</f>
        <v>-5.9701492537313432E-2</v>
      </c>
      <c r="J102" s="675">
        <f>(C102-F102)</f>
        <v>43660</v>
      </c>
      <c r="K102" s="674">
        <f t="shared" ref="K102:L116" si="24">(C102-F102)/F102</f>
        <v>0.16754545524318268</v>
      </c>
      <c r="L102" s="674">
        <f t="shared" si="24"/>
        <v>-0.44680851063829785</v>
      </c>
    </row>
    <row r="103" spans="1:12" x14ac:dyDescent="0.25">
      <c r="A103" s="644" t="s">
        <v>48</v>
      </c>
      <c r="B103" s="645">
        <v>458</v>
      </c>
      <c r="C103" s="645">
        <v>303427</v>
      </c>
      <c r="D103" s="645">
        <v>20</v>
      </c>
      <c r="E103" s="655">
        <v>439</v>
      </c>
      <c r="F103" s="655">
        <v>269165</v>
      </c>
      <c r="G103" s="656">
        <v>35</v>
      </c>
      <c r="I103" s="674">
        <f>(B103-E103)/E103</f>
        <v>4.328018223234624E-2</v>
      </c>
      <c r="J103" s="675">
        <f>(C103-F103)</f>
        <v>34262</v>
      </c>
      <c r="K103" s="674">
        <f t="shared" si="24"/>
        <v>0.1272899522597663</v>
      </c>
      <c r="L103" s="674">
        <f t="shared" si="24"/>
        <v>-0.42857142857142855</v>
      </c>
    </row>
    <row r="104" spans="1:12" x14ac:dyDescent="0.25">
      <c r="A104" s="644" t="s">
        <v>142</v>
      </c>
      <c r="B104" s="645">
        <v>42</v>
      </c>
      <c r="C104" s="645">
        <v>369662</v>
      </c>
      <c r="D104" s="645">
        <v>27</v>
      </c>
      <c r="E104" s="655">
        <v>51</v>
      </c>
      <c r="F104" s="655">
        <v>332295</v>
      </c>
      <c r="G104" s="656">
        <v>49</v>
      </c>
      <c r="I104" s="674">
        <f t="shared" ref="I104:I116" si="25">(B104-E104)/E104</f>
        <v>-0.17647058823529413</v>
      </c>
      <c r="J104" s="675">
        <f t="shared" ref="J104:J116" si="26">(C104-F104)</f>
        <v>37367</v>
      </c>
      <c r="K104" s="674">
        <f t="shared" si="24"/>
        <v>0.11245128575512722</v>
      </c>
      <c r="L104" s="674">
        <f t="shared" si="24"/>
        <v>-0.44897959183673469</v>
      </c>
    </row>
    <row r="105" spans="1:12" x14ac:dyDescent="0.25">
      <c r="A105" s="644" t="s">
        <v>143</v>
      </c>
      <c r="B105" s="645">
        <v>11</v>
      </c>
      <c r="C105" s="645">
        <v>273264</v>
      </c>
      <c r="D105" s="645">
        <v>23</v>
      </c>
      <c r="E105" s="655">
        <v>7</v>
      </c>
      <c r="F105" s="655">
        <v>239864</v>
      </c>
      <c r="G105" s="656">
        <v>7</v>
      </c>
      <c r="I105" s="674">
        <f t="shared" si="25"/>
        <v>0.5714285714285714</v>
      </c>
      <c r="J105" s="675">
        <f t="shared" si="26"/>
        <v>33400</v>
      </c>
      <c r="K105" s="674">
        <f t="shared" si="24"/>
        <v>0.13924557249107827</v>
      </c>
      <c r="L105" s="674">
        <f t="shared" si="24"/>
        <v>2.2857142857142856</v>
      </c>
    </row>
    <row r="106" spans="1:12" x14ac:dyDescent="0.25">
      <c r="A106" s="644" t="s">
        <v>49</v>
      </c>
      <c r="B106" s="645">
        <v>576</v>
      </c>
      <c r="C106" s="645">
        <v>268755</v>
      </c>
      <c r="D106" s="645">
        <v>23</v>
      </c>
      <c r="E106" s="655">
        <v>533</v>
      </c>
      <c r="F106" s="655">
        <v>247256</v>
      </c>
      <c r="G106" s="656">
        <v>36</v>
      </c>
      <c r="I106" s="674">
        <f t="shared" si="25"/>
        <v>8.0675422138836772E-2</v>
      </c>
      <c r="J106" s="675">
        <f t="shared" si="26"/>
        <v>21499</v>
      </c>
      <c r="K106" s="674">
        <f t="shared" si="24"/>
        <v>8.6950367230724426E-2</v>
      </c>
      <c r="L106" s="676">
        <f t="shared" si="24"/>
        <v>-0.3611111111111111</v>
      </c>
    </row>
    <row r="107" spans="1:12" x14ac:dyDescent="0.25">
      <c r="A107" s="644" t="s">
        <v>144</v>
      </c>
      <c r="B107" s="645">
        <v>5</v>
      </c>
      <c r="C107" s="645">
        <v>405830</v>
      </c>
      <c r="D107" s="645">
        <v>6</v>
      </c>
      <c r="E107" s="655">
        <v>1</v>
      </c>
      <c r="F107" s="655">
        <v>279000</v>
      </c>
      <c r="G107" s="656">
        <v>304</v>
      </c>
      <c r="I107" s="674">
        <f t="shared" si="25"/>
        <v>4</v>
      </c>
      <c r="J107" s="675">
        <f t="shared" si="26"/>
        <v>126830</v>
      </c>
      <c r="K107" s="674">
        <f t="shared" si="24"/>
        <v>0.45458781362007167</v>
      </c>
      <c r="L107" s="674">
        <f t="shared" si="24"/>
        <v>-0.98026315789473684</v>
      </c>
    </row>
    <row r="108" spans="1:12" x14ac:dyDescent="0.25">
      <c r="A108" s="644" t="s">
        <v>50</v>
      </c>
      <c r="B108" s="645">
        <v>78</v>
      </c>
      <c r="C108" s="645">
        <v>396633</v>
      </c>
      <c r="D108" s="645">
        <v>32</v>
      </c>
      <c r="E108" s="655">
        <v>93</v>
      </c>
      <c r="F108" s="655">
        <v>367425</v>
      </c>
      <c r="G108" s="656">
        <v>35</v>
      </c>
      <c r="I108" s="674">
        <f t="shared" si="25"/>
        <v>-0.16129032258064516</v>
      </c>
      <c r="J108" s="675">
        <f t="shared" si="26"/>
        <v>29208</v>
      </c>
      <c r="K108" s="674">
        <f t="shared" si="24"/>
        <v>7.9493774239640741E-2</v>
      </c>
      <c r="L108" s="674">
        <f t="shared" si="24"/>
        <v>-8.5714285714285715E-2</v>
      </c>
    </row>
    <row r="109" spans="1:12" x14ac:dyDescent="0.25">
      <c r="A109" s="644" t="s">
        <v>12</v>
      </c>
      <c r="B109" s="645">
        <v>1398</v>
      </c>
      <c r="C109" s="645">
        <v>160538</v>
      </c>
      <c r="D109" s="645">
        <v>26</v>
      </c>
      <c r="E109" s="655">
        <v>1117</v>
      </c>
      <c r="F109" s="655">
        <v>142221</v>
      </c>
      <c r="G109" s="656">
        <v>36</v>
      </c>
      <c r="I109" s="674">
        <f t="shared" si="25"/>
        <v>0.25156669650850494</v>
      </c>
      <c r="J109" s="675">
        <f t="shared" si="26"/>
        <v>18317</v>
      </c>
      <c r="K109" s="674">
        <f t="shared" si="24"/>
        <v>0.12879251306065911</v>
      </c>
      <c r="L109" s="674">
        <f t="shared" si="24"/>
        <v>-0.27777777777777779</v>
      </c>
    </row>
    <row r="110" spans="1:12" x14ac:dyDescent="0.25">
      <c r="A110" s="644" t="s">
        <v>145</v>
      </c>
      <c r="B110" s="645">
        <v>39</v>
      </c>
      <c r="C110" s="645">
        <v>427395</v>
      </c>
      <c r="D110" s="645">
        <v>20</v>
      </c>
      <c r="E110" s="655">
        <v>44</v>
      </c>
      <c r="F110" s="655">
        <v>340865</v>
      </c>
      <c r="G110" s="656">
        <v>44</v>
      </c>
      <c r="I110" s="674">
        <f t="shared" si="25"/>
        <v>-0.11363636363636363</v>
      </c>
      <c r="J110" s="675">
        <f t="shared" si="26"/>
        <v>86530</v>
      </c>
      <c r="K110" s="674">
        <f t="shared" si="24"/>
        <v>0.25385416513869125</v>
      </c>
      <c r="L110" s="674">
        <f t="shared" si="24"/>
        <v>-0.54545454545454541</v>
      </c>
    </row>
    <row r="111" spans="1:12" x14ac:dyDescent="0.25">
      <c r="A111" s="644" t="s">
        <v>146</v>
      </c>
      <c r="B111" s="645">
        <v>50</v>
      </c>
      <c r="C111" s="645">
        <v>420776</v>
      </c>
      <c r="D111" s="645">
        <v>26</v>
      </c>
      <c r="E111" s="655">
        <v>51</v>
      </c>
      <c r="F111" s="655">
        <v>325492</v>
      </c>
      <c r="G111" s="656">
        <v>45</v>
      </c>
      <c r="I111" s="674">
        <f t="shared" si="25"/>
        <v>-1.9607843137254902E-2</v>
      </c>
      <c r="J111" s="675">
        <f t="shared" si="26"/>
        <v>95284</v>
      </c>
      <c r="K111" s="674">
        <f t="shared" si="24"/>
        <v>0.29273837759453381</v>
      </c>
      <c r="L111" s="674">
        <f t="shared" si="24"/>
        <v>-0.42222222222222222</v>
      </c>
    </row>
    <row r="112" spans="1:12" x14ac:dyDescent="0.25">
      <c r="A112" s="644" t="s">
        <v>246</v>
      </c>
      <c r="B112" s="645">
        <v>117</v>
      </c>
      <c r="C112" s="645">
        <v>247160</v>
      </c>
      <c r="D112" s="645">
        <v>18</v>
      </c>
      <c r="E112" s="655">
        <v>94</v>
      </c>
      <c r="F112" s="655">
        <v>215449</v>
      </c>
      <c r="G112" s="656">
        <v>39</v>
      </c>
      <c r="I112" s="674">
        <f t="shared" si="25"/>
        <v>0.24468085106382978</v>
      </c>
      <c r="J112" s="675">
        <f t="shared" si="26"/>
        <v>31711</v>
      </c>
      <c r="K112" s="674">
        <f t="shared" si="24"/>
        <v>0.14718564486258928</v>
      </c>
      <c r="L112" s="674">
        <f t="shared" si="24"/>
        <v>-0.53846153846153844</v>
      </c>
    </row>
    <row r="113" spans="1:12" x14ac:dyDescent="0.25">
      <c r="A113" s="644" t="s">
        <v>194</v>
      </c>
      <c r="B113" s="645">
        <v>72</v>
      </c>
      <c r="C113" s="645">
        <v>317668</v>
      </c>
      <c r="D113" s="645">
        <v>29</v>
      </c>
      <c r="E113" s="655">
        <v>74</v>
      </c>
      <c r="F113" s="655">
        <v>249642</v>
      </c>
      <c r="G113" s="656">
        <v>46</v>
      </c>
      <c r="I113" s="674">
        <f t="shared" si="25"/>
        <v>-2.7027027027027029E-2</v>
      </c>
      <c r="J113" s="675">
        <f t="shared" si="26"/>
        <v>68026</v>
      </c>
      <c r="K113" s="674">
        <f t="shared" si="24"/>
        <v>0.27249421171117039</v>
      </c>
      <c r="L113" s="674">
        <f t="shared" si="24"/>
        <v>-0.36956521739130432</v>
      </c>
    </row>
    <row r="114" spans="1:12" x14ac:dyDescent="0.25">
      <c r="A114" s="644" t="s">
        <v>51</v>
      </c>
      <c r="B114" s="645">
        <v>208</v>
      </c>
      <c r="C114" s="645">
        <v>384299</v>
      </c>
      <c r="D114" s="645">
        <v>33</v>
      </c>
      <c r="E114" s="655">
        <v>241</v>
      </c>
      <c r="F114" s="655">
        <v>327232</v>
      </c>
      <c r="G114" s="656">
        <v>36</v>
      </c>
      <c r="I114" s="674">
        <f t="shared" si="25"/>
        <v>-0.13692946058091288</v>
      </c>
      <c r="J114" s="675">
        <f t="shared" si="26"/>
        <v>57067</v>
      </c>
      <c r="K114" s="676">
        <f t="shared" si="24"/>
        <v>0.17439309114023077</v>
      </c>
      <c r="L114" s="674">
        <f t="shared" si="24"/>
        <v>-8.3333333333333329E-2</v>
      </c>
    </row>
    <row r="115" spans="1:12" x14ac:dyDescent="0.25">
      <c r="A115" s="644" t="s">
        <v>253</v>
      </c>
      <c r="B115" s="645">
        <v>41</v>
      </c>
      <c r="C115" s="645">
        <v>440506</v>
      </c>
      <c r="D115" s="645">
        <v>29</v>
      </c>
      <c r="E115" s="655">
        <v>48</v>
      </c>
      <c r="F115" s="655">
        <v>305123</v>
      </c>
      <c r="G115" s="656">
        <v>34</v>
      </c>
      <c r="I115" s="674">
        <f t="shared" si="25"/>
        <v>-0.14583333333333334</v>
      </c>
      <c r="J115" s="675">
        <f t="shared" si="26"/>
        <v>135383</v>
      </c>
      <c r="K115" s="674">
        <f t="shared" si="24"/>
        <v>0.44369975386975091</v>
      </c>
      <c r="L115" s="674">
        <f t="shared" si="24"/>
        <v>-0.14705882352941177</v>
      </c>
    </row>
    <row r="116" spans="1:12" x14ac:dyDescent="0.25">
      <c r="A116" s="718" t="s">
        <v>147</v>
      </c>
      <c r="B116" s="719">
        <v>31</v>
      </c>
      <c r="C116" s="719">
        <v>485148</v>
      </c>
      <c r="D116" s="719">
        <v>30</v>
      </c>
      <c r="E116" s="655">
        <v>35</v>
      </c>
      <c r="F116" s="655">
        <v>395270</v>
      </c>
      <c r="G116" s="656">
        <v>74</v>
      </c>
      <c r="I116" s="674">
        <f t="shared" si="25"/>
        <v>-0.11428571428571428</v>
      </c>
      <c r="J116" s="675">
        <f t="shared" si="26"/>
        <v>89878</v>
      </c>
      <c r="K116" s="674">
        <f t="shared" si="24"/>
        <v>0.22738381359576998</v>
      </c>
      <c r="L116" s="674">
        <f t="shared" si="24"/>
        <v>-0.59459459459459463</v>
      </c>
    </row>
    <row r="117" spans="1:12" x14ac:dyDescent="0.25">
      <c r="A117" s="718"/>
      <c r="B117" s="719"/>
      <c r="C117" s="719"/>
      <c r="D117" s="719"/>
    </row>
    <row r="119" spans="1:12" x14ac:dyDescent="0.25">
      <c r="A119" s="660"/>
      <c r="C119" s="714">
        <v>2021</v>
      </c>
      <c r="D119" s="647"/>
      <c r="F119" s="715">
        <v>2020</v>
      </c>
      <c r="G119" s="647"/>
      <c r="I119" s="647" t="s">
        <v>5548</v>
      </c>
      <c r="J119" s="647" t="s">
        <v>5558</v>
      </c>
      <c r="K119" s="647" t="s">
        <v>5559</v>
      </c>
      <c r="L119" s="647" t="s">
        <v>5548</v>
      </c>
    </row>
    <row r="120" spans="1:12" x14ac:dyDescent="0.25">
      <c r="A120" s="661"/>
      <c r="B120" s="663" t="s">
        <v>262</v>
      </c>
      <c r="C120" s="691" t="s">
        <v>263</v>
      </c>
      <c r="D120" s="663" t="s">
        <v>264</v>
      </c>
      <c r="E120" s="663" t="s">
        <v>262</v>
      </c>
      <c r="F120" s="720" t="s">
        <v>263</v>
      </c>
      <c r="G120" s="663" t="s">
        <v>264</v>
      </c>
      <c r="I120" s="669" t="s">
        <v>262</v>
      </c>
      <c r="J120" s="669" t="s">
        <v>263</v>
      </c>
      <c r="K120" s="669" t="s">
        <v>263</v>
      </c>
      <c r="L120" s="669" t="s">
        <v>264</v>
      </c>
    </row>
    <row r="121" spans="1:12" x14ac:dyDescent="0.25">
      <c r="A121" s="659" t="s">
        <v>131</v>
      </c>
      <c r="B121" s="662">
        <v>2655</v>
      </c>
      <c r="C121" s="663">
        <v>276342</v>
      </c>
      <c r="D121" s="664">
        <v>26</v>
      </c>
      <c r="E121" s="665">
        <v>2505</v>
      </c>
      <c r="F121" s="666">
        <v>250604</v>
      </c>
      <c r="G121" s="667">
        <v>38</v>
      </c>
      <c r="I121" s="670">
        <f>(B121-E121)/E121</f>
        <v>5.9880239520958084E-2</v>
      </c>
      <c r="J121" s="671">
        <f>(C121-F121)</f>
        <v>25738</v>
      </c>
      <c r="K121" s="672">
        <f>(C121-F121)/F121</f>
        <v>0.10270386745622576</v>
      </c>
      <c r="L121" s="673">
        <f>(D121-G121)/G121</f>
        <v>-0.31578947368421051</v>
      </c>
    </row>
    <row r="122" spans="1:12" x14ac:dyDescent="0.25">
      <c r="A122" s="644" t="s">
        <v>135</v>
      </c>
      <c r="B122" s="645">
        <v>8</v>
      </c>
      <c r="C122" s="645">
        <v>487625</v>
      </c>
      <c r="D122" s="645">
        <v>37</v>
      </c>
      <c r="E122" s="654">
        <v>10</v>
      </c>
      <c r="F122" s="655">
        <v>582780</v>
      </c>
      <c r="G122" s="656">
        <v>59</v>
      </c>
      <c r="I122" s="674">
        <f>(B122-E122)/E122</f>
        <v>-0.2</v>
      </c>
      <c r="J122" s="675">
        <f>(C122-F122)</f>
        <v>-95155</v>
      </c>
      <c r="K122" s="674">
        <f t="shared" ref="K122:L135" si="27">(C122-F122)/F122</f>
        <v>-0.16327773773979889</v>
      </c>
      <c r="L122" s="674">
        <f t="shared" si="27"/>
        <v>-0.3728813559322034</v>
      </c>
    </row>
    <row r="123" spans="1:12" x14ac:dyDescent="0.25">
      <c r="A123" s="644" t="s">
        <v>136</v>
      </c>
      <c r="B123" s="645">
        <v>59</v>
      </c>
      <c r="C123" s="645">
        <v>493325</v>
      </c>
      <c r="D123" s="645">
        <v>46</v>
      </c>
      <c r="E123" s="655">
        <v>53</v>
      </c>
      <c r="F123" s="655">
        <v>410272</v>
      </c>
      <c r="G123" s="656">
        <v>62</v>
      </c>
      <c r="I123" s="674">
        <f>(B123-E123)/E123</f>
        <v>0.11320754716981132</v>
      </c>
      <c r="J123" s="675">
        <f>(C123-F123)</f>
        <v>83053</v>
      </c>
      <c r="K123" s="674">
        <f t="shared" si="27"/>
        <v>0.20243399500818968</v>
      </c>
      <c r="L123" s="674">
        <f t="shared" si="27"/>
        <v>-0.25806451612903225</v>
      </c>
    </row>
    <row r="124" spans="1:12" x14ac:dyDescent="0.25">
      <c r="A124" s="644" t="s">
        <v>148</v>
      </c>
      <c r="B124" s="645">
        <v>5</v>
      </c>
      <c r="C124" s="645">
        <v>421800</v>
      </c>
      <c r="D124" s="645">
        <v>79</v>
      </c>
      <c r="E124" s="655">
        <v>0</v>
      </c>
      <c r="F124" s="655">
        <v>0</v>
      </c>
      <c r="G124" s="656">
        <v>0</v>
      </c>
      <c r="I124" s="674" t="e">
        <f t="shared" ref="I124:I135" si="28">(B124-E124)/E124</f>
        <v>#DIV/0!</v>
      </c>
      <c r="J124" s="675">
        <f t="shared" ref="J124:J135" si="29">(C124-F124)</f>
        <v>421800</v>
      </c>
      <c r="K124" s="674" t="e">
        <f t="shared" si="27"/>
        <v>#DIV/0!</v>
      </c>
      <c r="L124" s="674" t="e">
        <f t="shared" si="27"/>
        <v>#DIV/0!</v>
      </c>
    </row>
    <row r="125" spans="1:12" x14ac:dyDescent="0.25">
      <c r="A125" s="644" t="s">
        <v>8</v>
      </c>
      <c r="B125" s="645">
        <v>1558</v>
      </c>
      <c r="C125" s="645">
        <v>224611</v>
      </c>
      <c r="D125" s="645">
        <v>21</v>
      </c>
      <c r="E125" s="655">
        <v>1403</v>
      </c>
      <c r="F125" s="655">
        <v>201867</v>
      </c>
      <c r="G125" s="656">
        <v>30</v>
      </c>
      <c r="I125" s="674">
        <f t="shared" si="28"/>
        <v>0.1104775481111903</v>
      </c>
      <c r="J125" s="675">
        <f t="shared" si="29"/>
        <v>22744</v>
      </c>
      <c r="K125" s="674">
        <f t="shared" si="27"/>
        <v>0.11266824196129134</v>
      </c>
      <c r="L125" s="674">
        <f t="shared" si="27"/>
        <v>-0.3</v>
      </c>
    </row>
    <row r="126" spans="1:12" x14ac:dyDescent="0.25">
      <c r="A126" s="644" t="s">
        <v>252</v>
      </c>
      <c r="B126" s="645">
        <v>84</v>
      </c>
      <c r="C126" s="645">
        <v>274232</v>
      </c>
      <c r="D126" s="645">
        <v>22</v>
      </c>
      <c r="E126" s="655">
        <v>72</v>
      </c>
      <c r="F126" s="655">
        <v>215695</v>
      </c>
      <c r="G126" s="656">
        <v>37</v>
      </c>
      <c r="I126" s="674">
        <f t="shared" si="28"/>
        <v>0.16666666666666666</v>
      </c>
      <c r="J126" s="675">
        <f t="shared" si="29"/>
        <v>58537</v>
      </c>
      <c r="K126" s="674">
        <f t="shared" si="27"/>
        <v>0.27138783931013699</v>
      </c>
      <c r="L126" s="676">
        <f t="shared" si="27"/>
        <v>-0.40540540540540543</v>
      </c>
    </row>
    <row r="127" spans="1:12" x14ac:dyDescent="0.25">
      <c r="A127" s="644" t="s">
        <v>137</v>
      </c>
      <c r="B127" s="645">
        <v>5</v>
      </c>
      <c r="C127" s="645">
        <v>607780</v>
      </c>
      <c r="D127" s="645">
        <v>88</v>
      </c>
      <c r="E127" s="655">
        <v>14</v>
      </c>
      <c r="F127" s="655">
        <v>393557</v>
      </c>
      <c r="G127" s="656">
        <v>122</v>
      </c>
      <c r="I127" s="674">
        <f t="shared" si="28"/>
        <v>-0.6428571428571429</v>
      </c>
      <c r="J127" s="675">
        <f t="shared" si="29"/>
        <v>214223</v>
      </c>
      <c r="K127" s="674">
        <f t="shared" si="27"/>
        <v>0.54432521845628457</v>
      </c>
      <c r="L127" s="674">
        <f t="shared" si="27"/>
        <v>-0.27868852459016391</v>
      </c>
    </row>
    <row r="128" spans="1:12" x14ac:dyDescent="0.25">
      <c r="A128" s="644" t="s">
        <v>17</v>
      </c>
      <c r="B128" s="645">
        <v>327</v>
      </c>
      <c r="C128" s="645">
        <v>363420</v>
      </c>
      <c r="D128" s="645">
        <v>28</v>
      </c>
      <c r="E128" s="655">
        <v>332</v>
      </c>
      <c r="F128" s="655">
        <v>322404</v>
      </c>
      <c r="G128" s="656">
        <v>39</v>
      </c>
      <c r="I128" s="674">
        <f t="shared" si="28"/>
        <v>-1.5060240963855422E-2</v>
      </c>
      <c r="J128" s="675">
        <f t="shared" si="29"/>
        <v>41016</v>
      </c>
      <c r="K128" s="674">
        <f t="shared" si="27"/>
        <v>0.12721926526966168</v>
      </c>
      <c r="L128" s="674">
        <f t="shared" si="27"/>
        <v>-0.28205128205128205</v>
      </c>
    </row>
    <row r="129" spans="1:12" x14ac:dyDescent="0.25">
      <c r="A129" s="644" t="s">
        <v>138</v>
      </c>
      <c r="B129" s="645">
        <v>70</v>
      </c>
      <c r="C129" s="645">
        <v>368451</v>
      </c>
      <c r="D129" s="645">
        <v>34</v>
      </c>
      <c r="E129" s="655">
        <v>60</v>
      </c>
      <c r="F129" s="655">
        <v>408341</v>
      </c>
      <c r="G129" s="656">
        <v>80</v>
      </c>
      <c r="I129" s="674">
        <f t="shared" si="28"/>
        <v>0.16666666666666666</v>
      </c>
      <c r="J129" s="675">
        <f t="shared" si="29"/>
        <v>-39890</v>
      </c>
      <c r="K129" s="674">
        <f t="shared" si="27"/>
        <v>-9.7687961777044183E-2</v>
      </c>
      <c r="L129" s="674">
        <f t="shared" si="27"/>
        <v>-0.57499999999999996</v>
      </c>
    </row>
    <row r="130" spans="1:12" x14ac:dyDescent="0.25">
      <c r="A130" s="644" t="s">
        <v>18</v>
      </c>
      <c r="B130" s="645">
        <v>6</v>
      </c>
      <c r="C130" s="645">
        <v>257250</v>
      </c>
      <c r="D130" s="645">
        <v>23</v>
      </c>
      <c r="E130" s="655">
        <v>16</v>
      </c>
      <c r="F130" s="655">
        <v>262919</v>
      </c>
      <c r="G130" s="656">
        <v>97</v>
      </c>
      <c r="I130" s="674">
        <f t="shared" si="28"/>
        <v>-0.625</v>
      </c>
      <c r="J130" s="675">
        <f t="shared" si="29"/>
        <v>-5669</v>
      </c>
      <c r="K130" s="674">
        <f t="shared" si="27"/>
        <v>-2.1561773778235881E-2</v>
      </c>
      <c r="L130" s="674">
        <f t="shared" si="27"/>
        <v>-0.76288659793814428</v>
      </c>
    </row>
    <row r="131" spans="1:12" x14ac:dyDescent="0.25">
      <c r="A131" s="644" t="s">
        <v>3862</v>
      </c>
      <c r="B131" s="645">
        <v>239</v>
      </c>
      <c r="C131" s="645">
        <v>299575</v>
      </c>
      <c r="D131" s="645">
        <v>30</v>
      </c>
      <c r="E131" s="655">
        <v>230</v>
      </c>
      <c r="F131" s="655">
        <v>263206</v>
      </c>
      <c r="G131" s="656">
        <v>45</v>
      </c>
      <c r="I131" s="674">
        <f t="shared" si="28"/>
        <v>3.9130434782608699E-2</v>
      </c>
      <c r="J131" s="675">
        <f t="shared" si="29"/>
        <v>36369</v>
      </c>
      <c r="K131" s="674">
        <f t="shared" si="27"/>
        <v>0.13817694125513857</v>
      </c>
      <c r="L131" s="674">
        <f t="shared" si="27"/>
        <v>-0.33333333333333331</v>
      </c>
    </row>
    <row r="132" spans="1:12" x14ac:dyDescent="0.25">
      <c r="A132" s="644" t="s">
        <v>139</v>
      </c>
      <c r="B132" s="645">
        <v>1</v>
      </c>
      <c r="C132" s="645">
        <v>247000</v>
      </c>
      <c r="D132" s="645">
        <v>4</v>
      </c>
      <c r="E132" s="655">
        <v>8</v>
      </c>
      <c r="F132" s="655">
        <v>249600</v>
      </c>
      <c r="G132" s="656">
        <v>26</v>
      </c>
      <c r="I132" s="674">
        <f t="shared" si="28"/>
        <v>-0.875</v>
      </c>
      <c r="J132" s="675">
        <f t="shared" si="29"/>
        <v>-2600</v>
      </c>
      <c r="K132" s="674">
        <f t="shared" si="27"/>
        <v>-1.0416666666666666E-2</v>
      </c>
      <c r="L132" s="674">
        <f t="shared" si="27"/>
        <v>-0.84615384615384615</v>
      </c>
    </row>
    <row r="133" spans="1:12" x14ac:dyDescent="0.25">
      <c r="A133" s="644" t="s">
        <v>122</v>
      </c>
      <c r="B133" s="645">
        <v>116</v>
      </c>
      <c r="C133" s="645">
        <v>331530</v>
      </c>
      <c r="D133" s="645">
        <v>44</v>
      </c>
      <c r="E133" s="655">
        <v>101</v>
      </c>
      <c r="F133" s="655">
        <v>296382</v>
      </c>
      <c r="G133" s="656">
        <v>43</v>
      </c>
      <c r="I133" s="674">
        <f t="shared" si="28"/>
        <v>0.14851485148514851</v>
      </c>
      <c r="J133" s="675">
        <f t="shared" si="29"/>
        <v>35148</v>
      </c>
      <c r="K133" s="674">
        <f t="shared" si="27"/>
        <v>0.1185901977852906</v>
      </c>
      <c r="L133" s="674">
        <f t="shared" si="27"/>
        <v>2.3255813953488372E-2</v>
      </c>
    </row>
    <row r="134" spans="1:12" x14ac:dyDescent="0.25">
      <c r="A134" s="644" t="s">
        <v>19</v>
      </c>
      <c r="B134" s="645">
        <v>131</v>
      </c>
      <c r="C134" s="645">
        <v>383448</v>
      </c>
      <c r="D134" s="645">
        <v>36</v>
      </c>
      <c r="E134" s="655">
        <v>159</v>
      </c>
      <c r="F134" s="655">
        <v>324589</v>
      </c>
      <c r="G134" s="656">
        <v>54</v>
      </c>
      <c r="I134" s="674">
        <f t="shared" si="28"/>
        <v>-0.1761006289308176</v>
      </c>
      <c r="J134" s="675">
        <f t="shared" si="29"/>
        <v>58859</v>
      </c>
      <c r="K134" s="676">
        <f t="shared" si="27"/>
        <v>0.18133393306612361</v>
      </c>
      <c r="L134" s="674">
        <f t="shared" si="27"/>
        <v>-0.33333333333333331</v>
      </c>
    </row>
    <row r="135" spans="1:12" x14ac:dyDescent="0.25">
      <c r="A135" s="644" t="s">
        <v>140</v>
      </c>
      <c r="B135" s="645">
        <v>46</v>
      </c>
      <c r="C135" s="645">
        <v>344446</v>
      </c>
      <c r="D135" s="645">
        <v>29</v>
      </c>
      <c r="E135" s="655">
        <v>47</v>
      </c>
      <c r="F135" s="655">
        <v>342700</v>
      </c>
      <c r="G135" s="656">
        <v>40</v>
      </c>
      <c r="I135" s="674">
        <f t="shared" si="28"/>
        <v>-2.1276595744680851E-2</v>
      </c>
      <c r="J135" s="675">
        <f t="shared" si="29"/>
        <v>1746</v>
      </c>
      <c r="K135" s="674">
        <f t="shared" si="27"/>
        <v>5.0948351327691861E-3</v>
      </c>
      <c r="L135" s="674">
        <f t="shared" si="27"/>
        <v>-0.27500000000000002</v>
      </c>
    </row>
    <row r="136" spans="1:12" x14ac:dyDescent="0.25">
      <c r="I136" s="674"/>
      <c r="J136" s="675"/>
      <c r="K136" s="674"/>
      <c r="L136" s="674"/>
    </row>
    <row r="138" spans="1:12" x14ac:dyDescent="0.25">
      <c r="A138" s="646"/>
      <c r="C138" s="714">
        <v>2021</v>
      </c>
      <c r="D138" s="647"/>
      <c r="F138" s="715">
        <v>2020</v>
      </c>
      <c r="G138" s="647"/>
      <c r="I138" s="647" t="s">
        <v>5548</v>
      </c>
      <c r="J138" s="647" t="s">
        <v>5558</v>
      </c>
      <c r="K138" s="647" t="s">
        <v>5559</v>
      </c>
      <c r="L138" s="647" t="s">
        <v>5548</v>
      </c>
    </row>
    <row r="139" spans="1:12" x14ac:dyDescent="0.25">
      <c r="A139" s="661"/>
      <c r="B139" s="647" t="s">
        <v>262</v>
      </c>
      <c r="C139" s="716" t="s">
        <v>263</v>
      </c>
      <c r="D139" s="647" t="s">
        <v>264</v>
      </c>
      <c r="E139" s="647" t="s">
        <v>262</v>
      </c>
      <c r="F139" s="717" t="s">
        <v>263</v>
      </c>
      <c r="G139" s="647" t="s">
        <v>264</v>
      </c>
      <c r="I139" s="669" t="s">
        <v>262</v>
      </c>
      <c r="J139" s="669" t="s">
        <v>263</v>
      </c>
      <c r="K139" s="669" t="s">
        <v>263</v>
      </c>
      <c r="L139" s="669" t="s">
        <v>264</v>
      </c>
    </row>
    <row r="140" spans="1:12" x14ac:dyDescent="0.25">
      <c r="A140" s="659" t="s">
        <v>52</v>
      </c>
      <c r="B140" s="648">
        <v>1992</v>
      </c>
      <c r="C140" s="649">
        <v>428671</v>
      </c>
      <c r="D140" s="658">
        <v>49</v>
      </c>
      <c r="E140" s="650">
        <v>2036</v>
      </c>
      <c r="F140" s="651">
        <v>378487</v>
      </c>
      <c r="G140" s="652">
        <v>71</v>
      </c>
      <c r="I140" s="670">
        <f>(B140-E140)/E140</f>
        <v>-2.1611001964636542E-2</v>
      </c>
      <c r="J140" s="671">
        <f>(C140-F140)</f>
        <v>50184</v>
      </c>
      <c r="K140" s="672">
        <f>(C140-F140)/F140</f>
        <v>0.13259107974646422</v>
      </c>
      <c r="L140" s="673">
        <f>(D140-G140)/G140</f>
        <v>-0.30985915492957744</v>
      </c>
    </row>
    <row r="141" spans="1:12" x14ac:dyDescent="0.25">
      <c r="A141" s="644" t="s">
        <v>53</v>
      </c>
      <c r="B141" s="645">
        <v>99</v>
      </c>
      <c r="C141" s="645">
        <v>275411</v>
      </c>
      <c r="D141" s="645">
        <v>36</v>
      </c>
      <c r="E141" s="654">
        <v>89</v>
      </c>
      <c r="F141" s="655">
        <v>275314</v>
      </c>
      <c r="G141" s="656">
        <v>39</v>
      </c>
      <c r="I141" s="674">
        <f>(B141-E141)/E141</f>
        <v>0.11235955056179775</v>
      </c>
      <c r="J141" s="675">
        <f>(C141-F141)</f>
        <v>97</v>
      </c>
      <c r="K141" s="674">
        <f t="shared" ref="K141:L156" si="30">(C141-F141)/F141</f>
        <v>3.5232498165730763E-4</v>
      </c>
      <c r="L141" s="674">
        <f t="shared" si="30"/>
        <v>-7.6923076923076927E-2</v>
      </c>
    </row>
    <row r="142" spans="1:12" x14ac:dyDescent="0.25">
      <c r="A142" s="644" t="s">
        <v>247</v>
      </c>
      <c r="B142" s="645">
        <v>37</v>
      </c>
      <c r="C142" s="645">
        <v>321251</v>
      </c>
      <c r="D142" s="645">
        <v>55</v>
      </c>
      <c r="E142" s="655">
        <v>49</v>
      </c>
      <c r="F142" s="655">
        <v>233943</v>
      </c>
      <c r="G142" s="656">
        <v>43</v>
      </c>
      <c r="I142" s="674">
        <f>(B142-E142)/E142</f>
        <v>-0.24489795918367346</v>
      </c>
      <c r="J142" s="675">
        <f>(C142-F142)</f>
        <v>87308</v>
      </c>
      <c r="K142" s="674">
        <f t="shared" si="30"/>
        <v>0.37320201929529845</v>
      </c>
      <c r="L142" s="674">
        <f t="shared" si="30"/>
        <v>0.27906976744186046</v>
      </c>
    </row>
    <row r="143" spans="1:12" x14ac:dyDescent="0.25">
      <c r="A143" s="644" t="s">
        <v>54</v>
      </c>
      <c r="B143" s="645">
        <v>282</v>
      </c>
      <c r="C143" s="645">
        <v>295570</v>
      </c>
      <c r="D143" s="645">
        <v>58</v>
      </c>
      <c r="E143" s="655">
        <v>253</v>
      </c>
      <c r="F143" s="655">
        <v>277129</v>
      </c>
      <c r="G143" s="656">
        <v>61</v>
      </c>
      <c r="I143" s="674">
        <f t="shared" ref="I143:I162" si="31">(B143-E143)/E143</f>
        <v>0.11462450592885376</v>
      </c>
      <c r="J143" s="675">
        <f t="shared" ref="J143:J162" si="32">(C143-F143)</f>
        <v>18441</v>
      </c>
      <c r="K143" s="674">
        <f t="shared" si="30"/>
        <v>6.6543017872543117E-2</v>
      </c>
      <c r="L143" s="674">
        <f t="shared" si="30"/>
        <v>-4.9180327868852458E-2</v>
      </c>
    </row>
    <row r="144" spans="1:12" x14ac:dyDescent="0.25">
      <c r="A144" s="644" t="s">
        <v>55</v>
      </c>
      <c r="B144" s="645">
        <v>118</v>
      </c>
      <c r="C144" s="645">
        <v>497330</v>
      </c>
      <c r="D144" s="645">
        <v>16</v>
      </c>
      <c r="E144" s="655">
        <v>112</v>
      </c>
      <c r="F144" s="655">
        <v>420056</v>
      </c>
      <c r="G144" s="656">
        <v>49</v>
      </c>
      <c r="I144" s="674">
        <f t="shared" si="31"/>
        <v>5.3571428571428568E-2</v>
      </c>
      <c r="J144" s="675">
        <f t="shared" si="32"/>
        <v>77274</v>
      </c>
      <c r="K144" s="674">
        <f t="shared" si="30"/>
        <v>0.18396118612756393</v>
      </c>
      <c r="L144" s="674">
        <f t="shared" si="30"/>
        <v>-0.67346938775510201</v>
      </c>
    </row>
    <row r="145" spans="1:12" x14ac:dyDescent="0.25">
      <c r="A145" s="644" t="s">
        <v>56</v>
      </c>
      <c r="B145" s="645">
        <v>169</v>
      </c>
      <c r="C145" s="645">
        <v>266244</v>
      </c>
      <c r="D145" s="645">
        <v>35</v>
      </c>
      <c r="E145" s="655">
        <v>150</v>
      </c>
      <c r="F145" s="655">
        <v>256457</v>
      </c>
      <c r="G145" s="656">
        <v>52</v>
      </c>
      <c r="I145" s="674">
        <f t="shared" si="31"/>
        <v>0.12666666666666668</v>
      </c>
      <c r="J145" s="675">
        <f t="shared" si="32"/>
        <v>9787</v>
      </c>
      <c r="K145" s="674">
        <f t="shared" si="30"/>
        <v>3.816234300487021E-2</v>
      </c>
      <c r="L145" s="676">
        <f t="shared" si="30"/>
        <v>-0.32692307692307693</v>
      </c>
    </row>
    <row r="146" spans="1:12" x14ac:dyDescent="0.25">
      <c r="A146" s="644" t="s">
        <v>57</v>
      </c>
      <c r="B146" s="645">
        <v>104</v>
      </c>
      <c r="C146" s="645">
        <v>586227</v>
      </c>
      <c r="D146" s="645">
        <v>52</v>
      </c>
      <c r="E146" s="655">
        <v>164</v>
      </c>
      <c r="F146" s="655">
        <v>464902</v>
      </c>
      <c r="G146" s="656">
        <v>90</v>
      </c>
      <c r="I146" s="674">
        <f t="shared" si="31"/>
        <v>-0.36585365853658536</v>
      </c>
      <c r="J146" s="675">
        <f t="shared" si="32"/>
        <v>121325</v>
      </c>
      <c r="K146" s="674">
        <f t="shared" si="30"/>
        <v>0.2609689784083527</v>
      </c>
      <c r="L146" s="674">
        <f t="shared" si="30"/>
        <v>-0.42222222222222222</v>
      </c>
    </row>
    <row r="147" spans="1:12" x14ac:dyDescent="0.25">
      <c r="A147" s="644" t="s">
        <v>58</v>
      </c>
      <c r="B147" s="645">
        <v>212</v>
      </c>
      <c r="C147" s="645">
        <v>392495</v>
      </c>
      <c r="D147" s="645">
        <v>49</v>
      </c>
      <c r="E147" s="655">
        <v>199</v>
      </c>
      <c r="F147" s="655">
        <v>333724</v>
      </c>
      <c r="G147" s="656">
        <v>80</v>
      </c>
      <c r="I147" s="674">
        <f t="shared" si="31"/>
        <v>6.5326633165829151E-2</v>
      </c>
      <c r="J147" s="675">
        <f t="shared" si="32"/>
        <v>58771</v>
      </c>
      <c r="K147" s="674">
        <f t="shared" si="30"/>
        <v>0.17610660306121226</v>
      </c>
      <c r="L147" s="674">
        <f t="shared" si="30"/>
        <v>-0.38750000000000001</v>
      </c>
    </row>
    <row r="148" spans="1:12" x14ac:dyDescent="0.25">
      <c r="A148" s="644" t="s">
        <v>148</v>
      </c>
      <c r="B148" s="645">
        <v>41</v>
      </c>
      <c r="C148" s="645">
        <v>223077</v>
      </c>
      <c r="D148" s="645">
        <v>20</v>
      </c>
      <c r="E148" s="655">
        <v>61</v>
      </c>
      <c r="F148" s="655">
        <v>193560</v>
      </c>
      <c r="G148" s="656">
        <v>28</v>
      </c>
      <c r="I148" s="674">
        <f t="shared" si="31"/>
        <v>-0.32786885245901637</v>
      </c>
      <c r="J148" s="675">
        <f t="shared" si="32"/>
        <v>29517</v>
      </c>
      <c r="K148" s="674">
        <f t="shared" si="30"/>
        <v>0.15249535027898325</v>
      </c>
      <c r="L148" s="674">
        <f t="shared" si="30"/>
        <v>-0.2857142857142857</v>
      </c>
    </row>
    <row r="149" spans="1:12" x14ac:dyDescent="0.25">
      <c r="A149" s="644" t="s">
        <v>59</v>
      </c>
      <c r="B149" s="645">
        <v>42</v>
      </c>
      <c r="C149" s="645">
        <v>671486</v>
      </c>
      <c r="D149" s="645">
        <v>43</v>
      </c>
      <c r="E149" s="655">
        <v>82</v>
      </c>
      <c r="F149" s="655">
        <v>601584</v>
      </c>
      <c r="G149" s="656">
        <v>94</v>
      </c>
      <c r="I149" s="674">
        <f t="shared" si="31"/>
        <v>-0.48780487804878048</v>
      </c>
      <c r="J149" s="675">
        <f t="shared" si="32"/>
        <v>69902</v>
      </c>
      <c r="K149" s="674">
        <f t="shared" si="30"/>
        <v>0.11619657437697811</v>
      </c>
      <c r="L149" s="674">
        <f t="shared" si="30"/>
        <v>-0.54255319148936165</v>
      </c>
    </row>
    <row r="150" spans="1:12" x14ac:dyDescent="0.25">
      <c r="A150" s="644" t="s">
        <v>165</v>
      </c>
      <c r="B150" s="645">
        <v>21</v>
      </c>
      <c r="C150" s="645">
        <v>541543</v>
      </c>
      <c r="D150" s="645">
        <v>74</v>
      </c>
      <c r="E150" s="655">
        <v>32</v>
      </c>
      <c r="F150" s="655">
        <v>397350</v>
      </c>
      <c r="G150" s="656">
        <v>60</v>
      </c>
      <c r="I150" s="674">
        <f t="shared" si="31"/>
        <v>-0.34375</v>
      </c>
      <c r="J150" s="675">
        <f t="shared" si="32"/>
        <v>144193</v>
      </c>
      <c r="K150" s="674">
        <f t="shared" si="30"/>
        <v>0.3628866238832264</v>
      </c>
      <c r="L150" s="674">
        <f t="shared" si="30"/>
        <v>0.23333333333333334</v>
      </c>
    </row>
    <row r="151" spans="1:12" x14ac:dyDescent="0.25">
      <c r="A151" s="644" t="s">
        <v>60</v>
      </c>
      <c r="B151" s="645">
        <v>231</v>
      </c>
      <c r="C151" s="645">
        <v>439432</v>
      </c>
      <c r="D151" s="645">
        <v>61</v>
      </c>
      <c r="E151" s="655">
        <v>245</v>
      </c>
      <c r="F151" s="655">
        <v>348185</v>
      </c>
      <c r="G151" s="656">
        <v>82</v>
      </c>
      <c r="I151" s="674">
        <f t="shared" si="31"/>
        <v>-5.7142857142857141E-2</v>
      </c>
      <c r="J151" s="675">
        <f t="shared" si="32"/>
        <v>91247</v>
      </c>
      <c r="K151" s="674">
        <f t="shared" si="30"/>
        <v>0.26206470698048451</v>
      </c>
      <c r="L151" s="674">
        <f t="shared" si="30"/>
        <v>-0.25609756097560976</v>
      </c>
    </row>
    <row r="152" spans="1:12" x14ac:dyDescent="0.25">
      <c r="A152" s="644" t="s">
        <v>149</v>
      </c>
      <c r="B152" s="645">
        <v>77</v>
      </c>
      <c r="C152" s="645">
        <v>1455356</v>
      </c>
      <c r="D152" s="645">
        <v>68</v>
      </c>
      <c r="E152" s="655">
        <v>79</v>
      </c>
      <c r="F152" s="655">
        <v>1212111</v>
      </c>
      <c r="G152" s="656">
        <v>89</v>
      </c>
      <c r="I152" s="674">
        <f t="shared" si="31"/>
        <v>-2.5316455696202531E-2</v>
      </c>
      <c r="J152" s="675">
        <f t="shared" si="32"/>
        <v>243245</v>
      </c>
      <c r="K152" s="674">
        <f t="shared" si="30"/>
        <v>0.20067881571902244</v>
      </c>
      <c r="L152" s="674">
        <f t="shared" si="30"/>
        <v>-0.23595505617977527</v>
      </c>
    </row>
    <row r="153" spans="1:12" x14ac:dyDescent="0.25">
      <c r="A153" s="644" t="s">
        <v>150</v>
      </c>
      <c r="B153" s="645">
        <v>64</v>
      </c>
      <c r="C153" s="645">
        <v>368081</v>
      </c>
      <c r="D153" s="645">
        <v>64</v>
      </c>
      <c r="E153" s="655">
        <v>56</v>
      </c>
      <c r="F153" s="655">
        <v>349612</v>
      </c>
      <c r="G153" s="656">
        <v>74</v>
      </c>
      <c r="I153" s="674">
        <f t="shared" si="31"/>
        <v>0.14285714285714285</v>
      </c>
      <c r="J153" s="675">
        <f t="shared" si="32"/>
        <v>18469</v>
      </c>
      <c r="K153" s="676">
        <f t="shared" si="30"/>
        <v>5.2827134080065903E-2</v>
      </c>
      <c r="L153" s="674">
        <f t="shared" si="30"/>
        <v>-0.13513513513513514</v>
      </c>
    </row>
    <row r="154" spans="1:12" x14ac:dyDescent="0.25">
      <c r="A154" s="644" t="s">
        <v>81</v>
      </c>
      <c r="B154" s="645">
        <v>2</v>
      </c>
      <c r="C154" s="645">
        <v>447732</v>
      </c>
      <c r="D154" s="645">
        <v>3</v>
      </c>
      <c r="E154" s="655">
        <v>3</v>
      </c>
      <c r="F154" s="655">
        <v>392785</v>
      </c>
      <c r="G154" s="656">
        <v>61</v>
      </c>
      <c r="I154" s="674">
        <f t="shared" si="31"/>
        <v>-0.33333333333333331</v>
      </c>
      <c r="J154" s="675">
        <f t="shared" si="32"/>
        <v>54947</v>
      </c>
      <c r="K154" s="674">
        <f t="shared" si="30"/>
        <v>0.13989077994322593</v>
      </c>
      <c r="L154" s="674">
        <f t="shared" si="30"/>
        <v>-0.95081967213114749</v>
      </c>
    </row>
    <row r="155" spans="1:12" x14ac:dyDescent="0.25">
      <c r="A155" s="644" t="s">
        <v>151</v>
      </c>
      <c r="B155" s="645">
        <v>37</v>
      </c>
      <c r="C155" s="645">
        <v>339060</v>
      </c>
      <c r="D155" s="645">
        <v>39</v>
      </c>
      <c r="E155" s="655">
        <v>28</v>
      </c>
      <c r="F155" s="655">
        <v>304086</v>
      </c>
      <c r="G155" s="656">
        <v>63</v>
      </c>
      <c r="I155" s="674">
        <f t="shared" si="31"/>
        <v>0.32142857142857145</v>
      </c>
      <c r="J155" s="675">
        <f t="shared" si="32"/>
        <v>34974</v>
      </c>
      <c r="K155" s="674">
        <f t="shared" si="30"/>
        <v>0.11501351591326138</v>
      </c>
      <c r="L155" s="674">
        <f t="shared" si="30"/>
        <v>-0.38095238095238093</v>
      </c>
    </row>
    <row r="156" spans="1:12" x14ac:dyDescent="0.25">
      <c r="A156" s="644" t="s">
        <v>152</v>
      </c>
      <c r="B156" s="645">
        <v>20</v>
      </c>
      <c r="C156" s="645">
        <v>197320</v>
      </c>
      <c r="D156" s="645">
        <v>61</v>
      </c>
      <c r="E156" s="655">
        <v>24</v>
      </c>
      <c r="F156" s="655">
        <v>195192</v>
      </c>
      <c r="G156" s="656">
        <v>79</v>
      </c>
      <c r="I156" s="674">
        <f t="shared" si="31"/>
        <v>-0.16666666666666666</v>
      </c>
      <c r="J156" s="675">
        <f t="shared" si="32"/>
        <v>2128</v>
      </c>
      <c r="K156" s="674">
        <f t="shared" si="30"/>
        <v>1.0902086151071765E-2</v>
      </c>
      <c r="L156" s="674">
        <f t="shared" si="30"/>
        <v>-0.22784810126582278</v>
      </c>
    </row>
    <row r="157" spans="1:12" x14ac:dyDescent="0.25">
      <c r="A157" s="644" t="s">
        <v>153</v>
      </c>
      <c r="B157" s="645">
        <v>31</v>
      </c>
      <c r="C157" s="645">
        <v>435236</v>
      </c>
      <c r="D157" s="645">
        <v>33</v>
      </c>
      <c r="E157" s="655">
        <v>26</v>
      </c>
      <c r="F157" s="655">
        <v>362658</v>
      </c>
      <c r="G157" s="656">
        <v>79</v>
      </c>
      <c r="I157" s="674">
        <f t="shared" si="31"/>
        <v>0.19230769230769232</v>
      </c>
      <c r="J157" s="675">
        <f t="shared" si="32"/>
        <v>72578</v>
      </c>
      <c r="K157" s="674">
        <f t="shared" ref="K157:L162" si="33">(C157-F157)/F157</f>
        <v>0.20012794423396146</v>
      </c>
      <c r="L157" s="674">
        <f t="shared" si="33"/>
        <v>-0.58227848101265822</v>
      </c>
    </row>
    <row r="158" spans="1:12" x14ac:dyDescent="0.25">
      <c r="A158" s="644" t="s">
        <v>254</v>
      </c>
      <c r="B158" s="645">
        <v>66</v>
      </c>
      <c r="C158" s="645">
        <v>335523</v>
      </c>
      <c r="D158" s="645">
        <v>37</v>
      </c>
      <c r="E158" s="655">
        <v>73</v>
      </c>
      <c r="F158" s="655">
        <v>275633</v>
      </c>
      <c r="G158" s="656">
        <v>68</v>
      </c>
      <c r="I158" s="674">
        <f t="shared" si="31"/>
        <v>-9.5890410958904104E-2</v>
      </c>
      <c r="J158" s="675">
        <f t="shared" si="32"/>
        <v>59890</v>
      </c>
      <c r="K158" s="674">
        <f t="shared" si="33"/>
        <v>0.21728167527110323</v>
      </c>
      <c r="L158" s="674">
        <f t="shared" si="33"/>
        <v>-0.45588235294117646</v>
      </c>
    </row>
    <row r="159" spans="1:12" x14ac:dyDescent="0.25">
      <c r="A159" s="644" t="s">
        <v>154</v>
      </c>
      <c r="B159" s="645">
        <v>20</v>
      </c>
      <c r="C159" s="645">
        <v>438134</v>
      </c>
      <c r="D159" s="645">
        <v>20</v>
      </c>
      <c r="E159" s="655">
        <v>31</v>
      </c>
      <c r="F159" s="655">
        <v>425310</v>
      </c>
      <c r="G159" s="656">
        <v>45</v>
      </c>
      <c r="I159" s="674">
        <f t="shared" si="31"/>
        <v>-0.35483870967741937</v>
      </c>
      <c r="J159" s="675">
        <f t="shared" si="32"/>
        <v>12824</v>
      </c>
      <c r="K159" s="674">
        <f t="shared" si="33"/>
        <v>3.0152124332839574E-2</v>
      </c>
      <c r="L159" s="674">
        <f t="shared" si="33"/>
        <v>-0.55555555555555558</v>
      </c>
    </row>
    <row r="160" spans="1:12" x14ac:dyDescent="0.25">
      <c r="A160" s="644" t="s">
        <v>119</v>
      </c>
      <c r="B160" s="645">
        <v>76</v>
      </c>
      <c r="C160" s="645">
        <v>310344</v>
      </c>
      <c r="D160" s="645">
        <v>67</v>
      </c>
      <c r="E160" s="655">
        <v>70</v>
      </c>
      <c r="F160" s="655">
        <v>359408</v>
      </c>
      <c r="G160" s="656">
        <v>123</v>
      </c>
      <c r="I160" s="674">
        <f t="shared" si="31"/>
        <v>8.5714285714285715E-2</v>
      </c>
      <c r="J160" s="675">
        <f t="shared" si="32"/>
        <v>-49064</v>
      </c>
      <c r="K160" s="676">
        <f t="shared" si="33"/>
        <v>-0.13651337755420023</v>
      </c>
      <c r="L160" s="674">
        <f t="shared" si="33"/>
        <v>-0.45528455284552843</v>
      </c>
    </row>
    <row r="161" spans="1:12" x14ac:dyDescent="0.25">
      <c r="A161" s="644" t="s">
        <v>155</v>
      </c>
      <c r="B161" s="645">
        <v>129</v>
      </c>
      <c r="C161" s="645">
        <v>341468</v>
      </c>
      <c r="D161" s="645">
        <v>42</v>
      </c>
      <c r="E161" s="655">
        <v>112</v>
      </c>
      <c r="F161" s="655">
        <v>258887</v>
      </c>
      <c r="G161" s="656">
        <v>60</v>
      </c>
      <c r="I161" s="674">
        <f t="shared" si="31"/>
        <v>0.15178571428571427</v>
      </c>
      <c r="J161" s="675">
        <f t="shared" si="32"/>
        <v>82581</v>
      </c>
      <c r="K161" s="674">
        <f t="shared" si="33"/>
        <v>0.31898473078988132</v>
      </c>
      <c r="L161" s="674">
        <f t="shared" si="33"/>
        <v>-0.3</v>
      </c>
    </row>
    <row r="162" spans="1:12" x14ac:dyDescent="0.25">
      <c r="A162" s="644" t="s">
        <v>61</v>
      </c>
      <c r="B162" s="645">
        <v>114</v>
      </c>
      <c r="C162" s="645">
        <v>598967</v>
      </c>
      <c r="D162" s="645">
        <v>57</v>
      </c>
      <c r="E162" s="655">
        <v>98</v>
      </c>
      <c r="F162" s="655">
        <v>516240</v>
      </c>
      <c r="G162" s="656">
        <v>101</v>
      </c>
      <c r="I162" s="674">
        <f t="shared" si="31"/>
        <v>0.16326530612244897</v>
      </c>
      <c r="J162" s="675">
        <f t="shared" si="32"/>
        <v>82727</v>
      </c>
      <c r="K162" s="674">
        <f t="shared" si="33"/>
        <v>0.16024910894157757</v>
      </c>
      <c r="L162" s="674">
        <f t="shared" si="33"/>
        <v>-0.43564356435643564</v>
      </c>
    </row>
    <row r="165" spans="1:12" x14ac:dyDescent="0.25">
      <c r="A165" s="646"/>
      <c r="C165" s="714">
        <v>2021</v>
      </c>
      <c r="D165" s="647"/>
      <c r="F165" s="715">
        <v>2020</v>
      </c>
      <c r="G165" s="647"/>
      <c r="I165" s="647" t="s">
        <v>5548</v>
      </c>
      <c r="J165" s="647" t="s">
        <v>5558</v>
      </c>
      <c r="K165" s="647" t="s">
        <v>5559</v>
      </c>
      <c r="L165" s="647" t="s">
        <v>5548</v>
      </c>
    </row>
    <row r="166" spans="1:12" x14ac:dyDescent="0.25">
      <c r="A166" s="722"/>
      <c r="B166" s="647" t="s">
        <v>262</v>
      </c>
      <c r="C166" s="716" t="s">
        <v>263</v>
      </c>
      <c r="D166" s="647" t="s">
        <v>264</v>
      </c>
      <c r="E166" s="647" t="s">
        <v>262</v>
      </c>
      <c r="F166" s="717" t="s">
        <v>263</v>
      </c>
      <c r="G166" s="647" t="s">
        <v>264</v>
      </c>
      <c r="I166" s="669" t="s">
        <v>262</v>
      </c>
      <c r="J166" s="669" t="s">
        <v>263</v>
      </c>
      <c r="K166" s="669" t="s">
        <v>263</v>
      </c>
      <c r="L166" s="669" t="s">
        <v>264</v>
      </c>
    </row>
    <row r="167" spans="1:12" x14ac:dyDescent="0.25">
      <c r="A167" s="659" t="s">
        <v>0</v>
      </c>
      <c r="B167" s="648">
        <v>1583</v>
      </c>
      <c r="C167" s="649">
        <v>231123</v>
      </c>
      <c r="D167" s="658">
        <v>26</v>
      </c>
      <c r="E167" s="650">
        <v>1505</v>
      </c>
      <c r="F167" s="651">
        <v>208871</v>
      </c>
      <c r="G167" s="652">
        <v>41</v>
      </c>
      <c r="I167" s="670">
        <f>(B167-E167)/E167</f>
        <v>5.1827242524916946E-2</v>
      </c>
      <c r="J167" s="671">
        <f>(C167-F167)</f>
        <v>22252</v>
      </c>
      <c r="K167" s="672">
        <f>(C167-F167)/F167</f>
        <v>0.10653465536144319</v>
      </c>
      <c r="L167" s="673">
        <f>(D167-G167)/G167</f>
        <v>-0.36585365853658536</v>
      </c>
    </row>
    <row r="168" spans="1:12" x14ac:dyDescent="0.25">
      <c r="A168" s="644" t="s">
        <v>166</v>
      </c>
      <c r="B168" s="645">
        <v>8</v>
      </c>
      <c r="C168" s="645">
        <v>181425</v>
      </c>
      <c r="D168" s="645">
        <v>21</v>
      </c>
      <c r="E168" s="654">
        <v>14</v>
      </c>
      <c r="F168" s="655">
        <v>166229</v>
      </c>
      <c r="G168" s="656">
        <v>71</v>
      </c>
      <c r="I168" s="674">
        <f>(B168-E168)/E168</f>
        <v>-0.42857142857142855</v>
      </c>
      <c r="J168" s="675">
        <f>(C168-F168)</f>
        <v>15196</v>
      </c>
      <c r="K168" s="674">
        <f t="shared" ref="K168:L189" si="34">(C168-F168)/F168</f>
        <v>9.1416058569804309E-2</v>
      </c>
      <c r="L168" s="674">
        <f t="shared" si="34"/>
        <v>-0.70422535211267601</v>
      </c>
    </row>
    <row r="169" spans="1:12" x14ac:dyDescent="0.25">
      <c r="A169" s="644" t="s">
        <v>167</v>
      </c>
      <c r="B169" s="645">
        <v>8</v>
      </c>
      <c r="C169" s="645">
        <v>250588</v>
      </c>
      <c r="D169" s="645">
        <v>25</v>
      </c>
      <c r="E169" s="655">
        <v>8</v>
      </c>
      <c r="F169" s="655">
        <v>139595</v>
      </c>
      <c r="G169" s="656">
        <v>15</v>
      </c>
      <c r="I169" s="674">
        <f>(B169-E169)/E169</f>
        <v>0</v>
      </c>
      <c r="J169" s="675">
        <f>(C169-F169)</f>
        <v>110993</v>
      </c>
      <c r="K169" s="674">
        <f t="shared" si="34"/>
        <v>0.79510727461585295</v>
      </c>
      <c r="L169" s="674">
        <f t="shared" si="34"/>
        <v>0.66666666666666663</v>
      </c>
    </row>
    <row r="170" spans="1:12" x14ac:dyDescent="0.25">
      <c r="A170" s="644" t="s">
        <v>168</v>
      </c>
      <c r="B170" s="645">
        <v>25</v>
      </c>
      <c r="C170" s="645">
        <v>189009</v>
      </c>
      <c r="D170" s="645">
        <v>26</v>
      </c>
      <c r="E170" s="655">
        <v>35</v>
      </c>
      <c r="F170" s="655">
        <v>207977</v>
      </c>
      <c r="G170" s="656">
        <v>59</v>
      </c>
      <c r="I170" s="674">
        <f t="shared" ref="I170:I189" si="35">(B170-E170)/E170</f>
        <v>-0.2857142857142857</v>
      </c>
      <c r="J170" s="675">
        <f t="shared" ref="J170:J189" si="36">(C170-F170)</f>
        <v>-18968</v>
      </c>
      <c r="K170" s="674">
        <f t="shared" si="34"/>
        <v>-9.1202392572255583E-2</v>
      </c>
      <c r="L170" s="674">
        <f t="shared" si="34"/>
        <v>-0.55932203389830504</v>
      </c>
    </row>
    <row r="171" spans="1:12" x14ac:dyDescent="0.25">
      <c r="A171" s="644" t="s">
        <v>169</v>
      </c>
      <c r="B171" s="645">
        <v>17</v>
      </c>
      <c r="C171" s="645">
        <v>521353</v>
      </c>
      <c r="D171" s="645">
        <v>37</v>
      </c>
      <c r="E171" s="655">
        <v>22</v>
      </c>
      <c r="F171" s="655">
        <v>339623</v>
      </c>
      <c r="G171" s="656">
        <v>93</v>
      </c>
      <c r="I171" s="674">
        <f t="shared" si="35"/>
        <v>-0.22727272727272727</v>
      </c>
      <c r="J171" s="675">
        <f t="shared" si="36"/>
        <v>181730</v>
      </c>
      <c r="K171" s="674">
        <f t="shared" si="34"/>
        <v>0.53509332406815791</v>
      </c>
      <c r="L171" s="674">
        <f t="shared" si="34"/>
        <v>-0.60215053763440862</v>
      </c>
    </row>
    <row r="172" spans="1:12" x14ac:dyDescent="0.25">
      <c r="A172" s="644" t="s">
        <v>170</v>
      </c>
      <c r="B172" s="645">
        <v>11</v>
      </c>
      <c r="C172" s="645">
        <v>214756</v>
      </c>
      <c r="D172" s="645">
        <v>23</v>
      </c>
      <c r="E172" s="655">
        <v>8</v>
      </c>
      <c r="F172" s="655">
        <v>242468</v>
      </c>
      <c r="G172" s="656">
        <v>56</v>
      </c>
      <c r="I172" s="674">
        <f t="shared" si="35"/>
        <v>0.375</v>
      </c>
      <c r="J172" s="675">
        <f t="shared" si="36"/>
        <v>-27712</v>
      </c>
      <c r="K172" s="674">
        <f t="shared" si="34"/>
        <v>-0.11429137040764142</v>
      </c>
      <c r="L172" s="676">
        <f t="shared" si="34"/>
        <v>-0.5892857142857143</v>
      </c>
    </row>
    <row r="173" spans="1:12" x14ac:dyDescent="0.25">
      <c r="A173" s="644" t="s">
        <v>171</v>
      </c>
      <c r="B173" s="645">
        <v>21</v>
      </c>
      <c r="C173" s="645">
        <v>356738</v>
      </c>
      <c r="D173" s="645">
        <v>27</v>
      </c>
      <c r="E173" s="655">
        <v>9</v>
      </c>
      <c r="F173" s="655">
        <v>231922</v>
      </c>
      <c r="G173" s="656">
        <v>88</v>
      </c>
      <c r="I173" s="674">
        <f t="shared" si="35"/>
        <v>1.3333333333333333</v>
      </c>
      <c r="J173" s="675">
        <f t="shared" si="36"/>
        <v>124816</v>
      </c>
      <c r="K173" s="674">
        <f t="shared" si="34"/>
        <v>0.53818094014366902</v>
      </c>
      <c r="L173" s="674">
        <f t="shared" si="34"/>
        <v>-0.69318181818181823</v>
      </c>
    </row>
    <row r="174" spans="1:12" x14ac:dyDescent="0.25">
      <c r="A174" s="644" t="s">
        <v>172</v>
      </c>
      <c r="B174" s="645">
        <v>8</v>
      </c>
      <c r="C174" s="645">
        <v>341662</v>
      </c>
      <c r="D174" s="645">
        <v>34</v>
      </c>
      <c r="E174" s="655">
        <v>15</v>
      </c>
      <c r="F174" s="655">
        <v>215603</v>
      </c>
      <c r="G174" s="656">
        <v>71</v>
      </c>
      <c r="I174" s="674">
        <f t="shared" si="35"/>
        <v>-0.46666666666666667</v>
      </c>
      <c r="J174" s="675">
        <f t="shared" si="36"/>
        <v>126059</v>
      </c>
      <c r="K174" s="674">
        <f t="shared" si="34"/>
        <v>0.58468110369521764</v>
      </c>
      <c r="L174" s="674">
        <f t="shared" si="34"/>
        <v>-0.52112676056338025</v>
      </c>
    </row>
    <row r="175" spans="1:12" x14ac:dyDescent="0.25">
      <c r="A175" s="644" t="s">
        <v>173</v>
      </c>
      <c r="B175" s="645">
        <v>19</v>
      </c>
      <c r="C175" s="645">
        <v>478221</v>
      </c>
      <c r="D175" s="645">
        <v>29</v>
      </c>
      <c r="E175" s="655">
        <v>22</v>
      </c>
      <c r="F175" s="655">
        <v>319848</v>
      </c>
      <c r="G175" s="656">
        <v>73</v>
      </c>
      <c r="I175" s="674">
        <f t="shared" si="35"/>
        <v>-0.13636363636363635</v>
      </c>
      <c r="J175" s="675">
        <f t="shared" si="36"/>
        <v>158373</v>
      </c>
      <c r="K175" s="674">
        <f t="shared" si="34"/>
        <v>0.49515082164027913</v>
      </c>
      <c r="L175" s="674">
        <f t="shared" si="34"/>
        <v>-0.60273972602739723</v>
      </c>
    </row>
    <row r="176" spans="1:12" x14ac:dyDescent="0.25">
      <c r="A176" s="644" t="s">
        <v>174</v>
      </c>
      <c r="B176" s="645">
        <v>47</v>
      </c>
      <c r="C176" s="645">
        <v>260578</v>
      </c>
      <c r="D176" s="645">
        <v>18</v>
      </c>
      <c r="E176" s="655">
        <v>39</v>
      </c>
      <c r="F176" s="655">
        <v>229513</v>
      </c>
      <c r="G176" s="656">
        <v>24</v>
      </c>
      <c r="I176" s="674">
        <f t="shared" si="35"/>
        <v>0.20512820512820512</v>
      </c>
      <c r="J176" s="675">
        <f t="shared" si="36"/>
        <v>31065</v>
      </c>
      <c r="K176" s="674">
        <f t="shared" si="34"/>
        <v>0.13535181013711642</v>
      </c>
      <c r="L176" s="674">
        <f t="shared" si="34"/>
        <v>-0.25</v>
      </c>
    </row>
    <row r="177" spans="1:12" x14ac:dyDescent="0.25">
      <c r="A177" s="644" t="s">
        <v>175</v>
      </c>
      <c r="B177" s="645">
        <v>33</v>
      </c>
      <c r="C177" s="645">
        <v>326402</v>
      </c>
      <c r="D177" s="645">
        <v>29</v>
      </c>
      <c r="E177" s="655">
        <v>46</v>
      </c>
      <c r="F177" s="655">
        <v>294309</v>
      </c>
      <c r="G177" s="656">
        <v>39</v>
      </c>
      <c r="I177" s="674">
        <f t="shared" si="35"/>
        <v>-0.28260869565217389</v>
      </c>
      <c r="J177" s="675">
        <f t="shared" si="36"/>
        <v>32093</v>
      </c>
      <c r="K177" s="674">
        <f t="shared" si="34"/>
        <v>0.10904525515699486</v>
      </c>
      <c r="L177" s="674">
        <f t="shared" si="34"/>
        <v>-0.25641025641025639</v>
      </c>
    </row>
    <row r="178" spans="1:12" x14ac:dyDescent="0.25">
      <c r="A178" s="644" t="s">
        <v>176</v>
      </c>
      <c r="B178" s="645">
        <v>19</v>
      </c>
      <c r="C178" s="645">
        <v>296295</v>
      </c>
      <c r="D178" s="645">
        <v>18</v>
      </c>
      <c r="E178" s="655">
        <v>20</v>
      </c>
      <c r="F178" s="655">
        <v>278505</v>
      </c>
      <c r="G178" s="656">
        <v>33</v>
      </c>
      <c r="I178" s="674">
        <f t="shared" si="35"/>
        <v>-0.05</v>
      </c>
      <c r="J178" s="675">
        <f t="shared" si="36"/>
        <v>17790</v>
      </c>
      <c r="K178" s="674">
        <f t="shared" si="34"/>
        <v>6.3876770614531161E-2</v>
      </c>
      <c r="L178" s="674">
        <f t="shared" si="34"/>
        <v>-0.45454545454545453</v>
      </c>
    </row>
    <row r="179" spans="1:12" x14ac:dyDescent="0.25">
      <c r="A179" s="644" t="s">
        <v>177</v>
      </c>
      <c r="B179" s="645">
        <v>9</v>
      </c>
      <c r="C179" s="645">
        <v>358083</v>
      </c>
      <c r="D179" s="645">
        <v>15</v>
      </c>
      <c r="E179" s="655">
        <v>12</v>
      </c>
      <c r="F179" s="655">
        <v>275409</v>
      </c>
      <c r="G179" s="656">
        <v>53</v>
      </c>
      <c r="I179" s="674">
        <f t="shared" si="35"/>
        <v>-0.25</v>
      </c>
      <c r="J179" s="675">
        <f t="shared" si="36"/>
        <v>82674</v>
      </c>
      <c r="K179" s="674">
        <f t="shared" si="34"/>
        <v>0.30018626842260054</v>
      </c>
      <c r="L179" s="674">
        <f t="shared" si="34"/>
        <v>-0.71698113207547165</v>
      </c>
    </row>
    <row r="180" spans="1:12" x14ac:dyDescent="0.25">
      <c r="A180" s="644" t="s">
        <v>178</v>
      </c>
      <c r="B180" s="645">
        <v>8</v>
      </c>
      <c r="C180" s="645">
        <v>545750</v>
      </c>
      <c r="D180" s="645">
        <v>54</v>
      </c>
      <c r="E180" s="655">
        <v>12</v>
      </c>
      <c r="F180" s="655">
        <v>312917</v>
      </c>
      <c r="G180" s="656">
        <v>30</v>
      </c>
      <c r="I180" s="674">
        <f t="shared" si="35"/>
        <v>-0.33333333333333331</v>
      </c>
      <c r="J180" s="675">
        <f t="shared" si="36"/>
        <v>232833</v>
      </c>
      <c r="K180" s="676">
        <f t="shared" si="34"/>
        <v>0.74407270937660785</v>
      </c>
      <c r="L180" s="674">
        <f t="shared" si="34"/>
        <v>0.8</v>
      </c>
    </row>
    <row r="181" spans="1:12" x14ac:dyDescent="0.25">
      <c r="A181" s="644" t="s">
        <v>179</v>
      </c>
      <c r="B181" s="645">
        <v>3</v>
      </c>
      <c r="C181" s="645">
        <v>275667</v>
      </c>
      <c r="D181" s="645">
        <v>15</v>
      </c>
      <c r="E181" s="655">
        <v>5</v>
      </c>
      <c r="F181" s="655">
        <v>349500</v>
      </c>
      <c r="G181" s="656">
        <v>78</v>
      </c>
      <c r="I181" s="674">
        <f t="shared" si="35"/>
        <v>-0.4</v>
      </c>
      <c r="J181" s="675">
        <f t="shared" si="36"/>
        <v>-73833</v>
      </c>
      <c r="K181" s="674">
        <f t="shared" si="34"/>
        <v>-0.21125321888412016</v>
      </c>
      <c r="L181" s="674">
        <f t="shared" si="34"/>
        <v>-0.80769230769230771</v>
      </c>
    </row>
    <row r="182" spans="1:12" x14ac:dyDescent="0.25">
      <c r="A182" s="644" t="s">
        <v>180</v>
      </c>
      <c r="B182" s="645">
        <v>30</v>
      </c>
      <c r="C182" s="645">
        <v>214647</v>
      </c>
      <c r="D182" s="645">
        <v>16</v>
      </c>
      <c r="E182" s="655">
        <v>33</v>
      </c>
      <c r="F182" s="655">
        <v>195948</v>
      </c>
      <c r="G182" s="656">
        <v>34</v>
      </c>
      <c r="I182" s="674">
        <f t="shared" si="35"/>
        <v>-9.0909090909090912E-2</v>
      </c>
      <c r="J182" s="675">
        <f t="shared" si="36"/>
        <v>18699</v>
      </c>
      <c r="K182" s="674">
        <f t="shared" si="34"/>
        <v>9.542837895768265E-2</v>
      </c>
      <c r="L182" s="674">
        <f t="shared" si="34"/>
        <v>-0.52941176470588236</v>
      </c>
    </row>
    <row r="183" spans="1:12" x14ac:dyDescent="0.25">
      <c r="A183" s="644" t="s">
        <v>181</v>
      </c>
      <c r="B183" s="645">
        <v>182</v>
      </c>
      <c r="C183" s="645">
        <v>248467</v>
      </c>
      <c r="D183" s="645">
        <v>27</v>
      </c>
      <c r="E183" s="655">
        <v>158</v>
      </c>
      <c r="F183" s="655">
        <v>233553</v>
      </c>
      <c r="G183" s="656">
        <v>52</v>
      </c>
      <c r="I183" s="674">
        <f t="shared" si="35"/>
        <v>0.15189873417721519</v>
      </c>
      <c r="J183" s="675">
        <f t="shared" si="36"/>
        <v>14914</v>
      </c>
      <c r="K183" s="674">
        <f t="shared" si="34"/>
        <v>6.3857026028353303E-2</v>
      </c>
      <c r="L183" s="674">
        <f t="shared" si="34"/>
        <v>-0.48076923076923078</v>
      </c>
    </row>
    <row r="184" spans="1:12" x14ac:dyDescent="0.25">
      <c r="A184" s="644" t="s">
        <v>182</v>
      </c>
      <c r="B184" s="645">
        <v>30</v>
      </c>
      <c r="C184" s="645">
        <v>283612</v>
      </c>
      <c r="D184" s="645">
        <v>156</v>
      </c>
      <c r="E184" s="655">
        <v>28</v>
      </c>
      <c r="F184" s="655">
        <v>306121</v>
      </c>
      <c r="G184" s="656">
        <v>47</v>
      </c>
      <c r="I184" s="674">
        <f t="shared" si="35"/>
        <v>7.1428571428571425E-2</v>
      </c>
      <c r="J184" s="675">
        <f t="shared" si="36"/>
        <v>-22509</v>
      </c>
      <c r="K184" s="674">
        <f t="shared" si="34"/>
        <v>-7.3529748040807391E-2</v>
      </c>
      <c r="L184" s="674">
        <f t="shared" si="34"/>
        <v>2.3191489361702127</v>
      </c>
    </row>
    <row r="185" spans="1:12" x14ac:dyDescent="0.25">
      <c r="A185" s="644" t="s">
        <v>183</v>
      </c>
      <c r="B185" s="645">
        <v>23</v>
      </c>
      <c r="C185" s="645">
        <v>410926</v>
      </c>
      <c r="D185" s="645">
        <v>25</v>
      </c>
      <c r="E185" s="655">
        <v>12</v>
      </c>
      <c r="F185" s="655">
        <v>362102</v>
      </c>
      <c r="G185" s="656">
        <v>79</v>
      </c>
      <c r="I185" s="674">
        <f t="shared" si="35"/>
        <v>0.91666666666666663</v>
      </c>
      <c r="J185" s="675">
        <f t="shared" si="36"/>
        <v>48824</v>
      </c>
      <c r="K185" s="674">
        <f t="shared" si="34"/>
        <v>0.13483493601250476</v>
      </c>
      <c r="L185" s="674">
        <f t="shared" si="34"/>
        <v>-0.68354430379746833</v>
      </c>
    </row>
    <row r="186" spans="1:12" x14ac:dyDescent="0.25">
      <c r="A186" s="644" t="s">
        <v>184</v>
      </c>
      <c r="B186" s="645">
        <v>0</v>
      </c>
      <c r="C186" s="645">
        <v>0</v>
      </c>
      <c r="D186" s="645">
        <v>0</v>
      </c>
      <c r="E186" s="655">
        <v>4</v>
      </c>
      <c r="F186" s="655">
        <v>249975</v>
      </c>
      <c r="G186" s="656">
        <v>80</v>
      </c>
      <c r="I186" s="674">
        <f t="shared" si="35"/>
        <v>-1</v>
      </c>
      <c r="J186" s="675">
        <f t="shared" si="36"/>
        <v>-249975</v>
      </c>
      <c r="K186" s="674">
        <f t="shared" si="34"/>
        <v>-1</v>
      </c>
      <c r="L186" s="674">
        <f t="shared" si="34"/>
        <v>-1</v>
      </c>
    </row>
    <row r="187" spans="1:12" x14ac:dyDescent="0.25">
      <c r="A187" s="644" t="s">
        <v>185</v>
      </c>
      <c r="B187" s="645">
        <v>14</v>
      </c>
      <c r="C187" s="645">
        <v>336586</v>
      </c>
      <c r="D187" s="645">
        <v>30</v>
      </c>
      <c r="E187" s="655">
        <v>13</v>
      </c>
      <c r="F187" s="655">
        <v>308377</v>
      </c>
      <c r="G187" s="656">
        <v>69</v>
      </c>
      <c r="I187" s="674">
        <f t="shared" si="35"/>
        <v>7.6923076923076927E-2</v>
      </c>
      <c r="J187" s="675">
        <f t="shared" si="36"/>
        <v>28209</v>
      </c>
      <c r="K187" s="676">
        <f t="shared" si="34"/>
        <v>9.1475693712566114E-2</v>
      </c>
      <c r="L187" s="674">
        <f t="shared" si="34"/>
        <v>-0.56521739130434778</v>
      </c>
    </row>
    <row r="188" spans="1:12" x14ac:dyDescent="0.25">
      <c r="A188" s="644" t="s">
        <v>13</v>
      </c>
      <c r="B188" s="645">
        <v>874</v>
      </c>
      <c r="C188" s="645">
        <v>184439</v>
      </c>
      <c r="D188" s="645">
        <v>23</v>
      </c>
      <c r="E188" s="655">
        <v>796</v>
      </c>
      <c r="F188" s="655">
        <v>172829</v>
      </c>
      <c r="G188" s="656">
        <v>33</v>
      </c>
      <c r="I188" s="674">
        <f t="shared" si="35"/>
        <v>9.7989949748743713E-2</v>
      </c>
      <c r="J188" s="675">
        <f t="shared" si="36"/>
        <v>11610</v>
      </c>
      <c r="K188" s="674">
        <f t="shared" si="34"/>
        <v>6.7176226212036172E-2</v>
      </c>
      <c r="L188" s="674">
        <f t="shared" si="34"/>
        <v>-0.30303030303030304</v>
      </c>
    </row>
    <row r="189" spans="1:12" x14ac:dyDescent="0.25">
      <c r="A189" s="644" t="s">
        <v>186</v>
      </c>
      <c r="B189" s="645">
        <v>139</v>
      </c>
      <c r="C189" s="645">
        <v>250225</v>
      </c>
      <c r="D189" s="645">
        <v>17</v>
      </c>
      <c r="E189" s="655">
        <v>138</v>
      </c>
      <c r="F189" s="655">
        <v>216556</v>
      </c>
      <c r="G189" s="656">
        <v>48</v>
      </c>
      <c r="I189" s="674">
        <f t="shared" si="35"/>
        <v>7.246376811594203E-3</v>
      </c>
      <c r="J189" s="675">
        <f t="shared" si="36"/>
        <v>33669</v>
      </c>
      <c r="K189" s="674">
        <f t="shared" si="34"/>
        <v>0.15547479635752415</v>
      </c>
      <c r="L189" s="674">
        <f t="shared" si="34"/>
        <v>-0.64583333333333337</v>
      </c>
    </row>
    <row r="190" spans="1:12" x14ac:dyDescent="0.25">
      <c r="A190" s="644" t="s">
        <v>187</v>
      </c>
      <c r="B190" s="645">
        <v>7</v>
      </c>
      <c r="C190" s="645">
        <v>336640</v>
      </c>
      <c r="D190" s="645">
        <v>38</v>
      </c>
      <c r="E190" s="655">
        <v>12</v>
      </c>
      <c r="F190" s="655">
        <v>306400</v>
      </c>
      <c r="G190" s="656">
        <v>83</v>
      </c>
      <c r="I190" s="674">
        <f>(B190-E190)/E190</f>
        <v>-0.41666666666666669</v>
      </c>
      <c r="J190" s="675">
        <f>(C190-F190)</f>
        <v>30240</v>
      </c>
      <c r="K190" s="676">
        <f t="shared" ref="K190:L192" si="37">(C190-F190)/F190</f>
        <v>9.8694516971279372E-2</v>
      </c>
      <c r="L190" s="674">
        <f t="shared" si="37"/>
        <v>-0.54216867469879515</v>
      </c>
    </row>
    <row r="191" spans="1:12" x14ac:dyDescent="0.25">
      <c r="A191" s="644" t="s">
        <v>188</v>
      </c>
      <c r="B191" s="645">
        <v>9</v>
      </c>
      <c r="C191" s="645">
        <v>201598</v>
      </c>
      <c r="D191" s="645">
        <v>35</v>
      </c>
      <c r="E191" s="655">
        <v>9</v>
      </c>
      <c r="F191" s="655">
        <v>154667</v>
      </c>
      <c r="G191" s="656">
        <v>33</v>
      </c>
      <c r="I191" s="674">
        <f>(B191-E191)/E191</f>
        <v>0</v>
      </c>
      <c r="J191" s="675">
        <f>(C191-F191)</f>
        <v>46931</v>
      </c>
      <c r="K191" s="674">
        <f t="shared" si="37"/>
        <v>0.30343253570574202</v>
      </c>
      <c r="L191" s="674">
        <f t="shared" si="37"/>
        <v>6.0606060606060608E-2</v>
      </c>
    </row>
    <row r="192" spans="1:12" x14ac:dyDescent="0.25">
      <c r="A192" s="644" t="s">
        <v>189</v>
      </c>
      <c r="B192" s="645">
        <v>39</v>
      </c>
      <c r="C192" s="645">
        <v>400058</v>
      </c>
      <c r="D192" s="645">
        <v>25</v>
      </c>
      <c r="E192" s="655">
        <v>35</v>
      </c>
      <c r="F192" s="655">
        <v>319216</v>
      </c>
      <c r="G192" s="656">
        <v>32</v>
      </c>
      <c r="I192" s="674">
        <f>(B192-E192)/E192</f>
        <v>0.11428571428571428</v>
      </c>
      <c r="J192" s="675">
        <f>(C192-F192)</f>
        <v>80842</v>
      </c>
      <c r="K192" s="674">
        <f t="shared" si="37"/>
        <v>0.25325171670592955</v>
      </c>
      <c r="L192" s="674">
        <f t="shared" si="37"/>
        <v>-0.21875</v>
      </c>
    </row>
    <row r="193" spans="1:12" x14ac:dyDescent="0.25">
      <c r="I193" s="668"/>
    </row>
    <row r="198" spans="1:12" x14ac:dyDescent="0.25">
      <c r="J198" s="668"/>
      <c r="K198" s="668"/>
      <c r="L198" s="668"/>
    </row>
    <row r="199" spans="1:12" x14ac:dyDescent="0.25">
      <c r="J199" s="668"/>
      <c r="K199" s="668"/>
      <c r="L199" s="668"/>
    </row>
    <row r="205" spans="1:12" x14ac:dyDescent="0.25">
      <c r="J205" s="668"/>
      <c r="K205" s="668"/>
      <c r="L205" s="668"/>
    </row>
    <row r="208" spans="1:12" s="668" customFormat="1" x14ac:dyDescent="0.25">
      <c r="A208" s="644"/>
      <c r="B208" s="645"/>
      <c r="C208" s="645"/>
      <c r="D208" s="645"/>
      <c r="E208" s="645"/>
      <c r="F208" s="645"/>
      <c r="G208" s="645"/>
      <c r="I208" s="644"/>
      <c r="J208" s="644"/>
      <c r="K208" s="644"/>
      <c r="L208" s="644"/>
    </row>
    <row r="209" spans="1:12" s="668" customFormat="1" x14ac:dyDescent="0.25">
      <c r="A209" s="644"/>
      <c r="B209" s="645"/>
      <c r="C209" s="645"/>
      <c r="D209" s="645"/>
      <c r="E209" s="645"/>
      <c r="F209" s="645"/>
      <c r="G209" s="645"/>
      <c r="I209" s="644"/>
      <c r="J209" s="644"/>
      <c r="K209" s="644"/>
      <c r="L209" s="644"/>
    </row>
    <row r="210" spans="1:12" s="668" customFormat="1" x14ac:dyDescent="0.25">
      <c r="A210" s="644"/>
      <c r="B210" s="645"/>
      <c r="C210" s="645"/>
      <c r="D210" s="645"/>
      <c r="E210" s="645"/>
      <c r="F210" s="645"/>
      <c r="G210" s="645"/>
      <c r="I210" s="644"/>
      <c r="J210" s="644"/>
      <c r="K210" s="644"/>
      <c r="L210" s="644"/>
    </row>
    <row r="211" spans="1:12" s="668" customFormat="1" x14ac:dyDescent="0.25">
      <c r="A211" s="644"/>
      <c r="B211" s="645"/>
      <c r="C211" s="645"/>
      <c r="D211" s="645"/>
      <c r="E211" s="645"/>
      <c r="F211" s="645"/>
      <c r="G211" s="645"/>
      <c r="I211" s="644"/>
      <c r="J211" s="644"/>
      <c r="K211" s="644"/>
      <c r="L211" s="644"/>
    </row>
    <row r="212" spans="1:12" s="668" customFormat="1" x14ac:dyDescent="0.25">
      <c r="A212" s="644"/>
      <c r="B212" s="645"/>
      <c r="C212" s="645"/>
      <c r="D212" s="645"/>
      <c r="E212" s="645"/>
      <c r="F212" s="645"/>
      <c r="G212" s="645"/>
      <c r="I212" s="644"/>
      <c r="J212" s="644"/>
      <c r="K212" s="644"/>
      <c r="L212" s="644"/>
    </row>
    <row r="213" spans="1:12" s="668" customFormat="1" x14ac:dyDescent="0.25">
      <c r="A213" s="644"/>
      <c r="B213" s="645"/>
      <c r="C213" s="645"/>
      <c r="D213" s="645"/>
      <c r="E213" s="645"/>
      <c r="F213" s="645"/>
      <c r="G213" s="645"/>
      <c r="I213" s="644"/>
      <c r="J213" s="644"/>
      <c r="K213" s="644"/>
      <c r="L213" s="644"/>
    </row>
    <row r="214" spans="1:12" s="668" customFormat="1" x14ac:dyDescent="0.25">
      <c r="A214" s="644"/>
      <c r="B214" s="645"/>
      <c r="C214" s="645"/>
      <c r="D214" s="645"/>
      <c r="E214" s="645"/>
      <c r="F214" s="645"/>
      <c r="G214" s="645"/>
      <c r="I214" s="644"/>
      <c r="J214" s="644"/>
      <c r="K214" s="644"/>
      <c r="L214" s="644"/>
    </row>
    <row r="215" spans="1:12" s="668" customFormat="1" x14ac:dyDescent="0.25">
      <c r="A215" s="644"/>
      <c r="B215" s="645"/>
      <c r="C215" s="645"/>
      <c r="D215" s="645"/>
      <c r="E215" s="645"/>
      <c r="F215" s="645"/>
      <c r="G215" s="645"/>
      <c r="I215" s="644"/>
      <c r="J215" s="644"/>
      <c r="K215" s="644"/>
      <c r="L215" s="644"/>
    </row>
    <row r="216" spans="1:12" s="668" customFormat="1" x14ac:dyDescent="0.25">
      <c r="A216" s="644"/>
      <c r="B216" s="645"/>
      <c r="C216" s="645"/>
      <c r="D216" s="645"/>
      <c r="E216" s="645"/>
      <c r="F216" s="645"/>
      <c r="G216" s="645"/>
      <c r="I216" s="644"/>
      <c r="J216" s="644"/>
      <c r="K216" s="644"/>
      <c r="L216" s="644"/>
    </row>
    <row r="217" spans="1:12" s="668" customFormat="1" x14ac:dyDescent="0.25">
      <c r="A217" s="644"/>
      <c r="B217" s="645"/>
      <c r="C217" s="645"/>
      <c r="D217" s="645"/>
      <c r="E217" s="645"/>
      <c r="F217" s="645"/>
      <c r="G217" s="645"/>
      <c r="I217" s="644"/>
      <c r="J217" s="644"/>
      <c r="K217" s="644"/>
      <c r="L217" s="644"/>
    </row>
    <row r="218" spans="1:12" s="668" customFormat="1" x14ac:dyDescent="0.25">
      <c r="A218" s="644"/>
      <c r="B218" s="645"/>
      <c r="C218" s="645"/>
      <c r="D218" s="645"/>
      <c r="E218" s="645"/>
      <c r="F218" s="645"/>
      <c r="G218" s="645"/>
      <c r="I218" s="644"/>
      <c r="J218" s="644"/>
      <c r="K218" s="644"/>
      <c r="L218" s="644"/>
    </row>
    <row r="219" spans="1:12" s="668" customFormat="1" x14ac:dyDescent="0.25">
      <c r="A219" s="644"/>
      <c r="B219" s="645"/>
      <c r="C219" s="645"/>
      <c r="D219" s="645"/>
      <c r="E219" s="645"/>
      <c r="F219" s="645"/>
      <c r="G219" s="645"/>
      <c r="I219" s="644"/>
      <c r="J219" s="644"/>
      <c r="K219" s="644"/>
      <c r="L219" s="644"/>
    </row>
    <row r="220" spans="1:12" s="668" customFormat="1" x14ac:dyDescent="0.25">
      <c r="A220" s="644"/>
      <c r="B220" s="645"/>
      <c r="C220" s="645"/>
      <c r="D220" s="645"/>
      <c r="E220" s="645"/>
      <c r="F220" s="645"/>
      <c r="G220" s="645"/>
      <c r="I220" s="644"/>
      <c r="J220" s="644"/>
      <c r="K220" s="644"/>
      <c r="L220" s="644"/>
    </row>
    <row r="221" spans="1:12" s="668" customFormat="1" x14ac:dyDescent="0.25">
      <c r="A221" s="644"/>
      <c r="B221" s="645"/>
      <c r="C221" s="645"/>
      <c r="D221" s="645"/>
      <c r="E221" s="645"/>
      <c r="F221" s="645"/>
      <c r="G221" s="645"/>
      <c r="I221" s="644"/>
      <c r="J221" s="644"/>
      <c r="K221" s="644"/>
      <c r="L221" s="644"/>
    </row>
    <row r="222" spans="1:12" s="668" customFormat="1" x14ac:dyDescent="0.25">
      <c r="A222" s="644"/>
      <c r="B222" s="645"/>
      <c r="C222" s="645"/>
      <c r="D222" s="645"/>
      <c r="E222" s="645"/>
      <c r="F222" s="645"/>
      <c r="G222" s="645"/>
      <c r="I222" s="644"/>
      <c r="J222" s="644"/>
      <c r="K222" s="644"/>
      <c r="L222" s="644"/>
    </row>
    <row r="223" spans="1:12" s="668" customFormat="1" x14ac:dyDescent="0.25">
      <c r="A223" s="644"/>
      <c r="B223" s="645"/>
      <c r="C223" s="645"/>
      <c r="D223" s="645"/>
      <c r="E223" s="645"/>
      <c r="F223" s="645"/>
      <c r="G223" s="645"/>
      <c r="I223" s="644"/>
      <c r="J223" s="644"/>
      <c r="K223" s="644"/>
      <c r="L223" s="644"/>
    </row>
    <row r="224" spans="1:12" s="668" customFormat="1" x14ac:dyDescent="0.25">
      <c r="A224" s="644"/>
      <c r="B224" s="645"/>
      <c r="C224" s="645"/>
      <c r="D224" s="645"/>
      <c r="E224" s="645"/>
      <c r="F224" s="645"/>
      <c r="G224" s="645"/>
      <c r="I224" s="644"/>
      <c r="J224" s="644"/>
      <c r="K224" s="644"/>
      <c r="L224" s="644"/>
    </row>
    <row r="225" spans="1:12" s="668" customFormat="1" x14ac:dyDescent="0.25">
      <c r="A225" s="644"/>
      <c r="B225" s="645"/>
      <c r="C225" s="645"/>
      <c r="D225" s="645"/>
      <c r="E225" s="645"/>
      <c r="F225" s="645"/>
      <c r="G225" s="645"/>
      <c r="I225" s="644"/>
      <c r="J225" s="644"/>
      <c r="K225" s="644"/>
      <c r="L225" s="644"/>
    </row>
    <row r="226" spans="1:12" s="668" customFormat="1" x14ac:dyDescent="0.25">
      <c r="A226" s="644"/>
      <c r="B226" s="645"/>
      <c r="C226" s="645"/>
      <c r="D226" s="645"/>
      <c r="E226" s="645"/>
      <c r="F226" s="645"/>
      <c r="G226" s="645"/>
      <c r="I226" s="644"/>
      <c r="J226" s="644"/>
      <c r="K226" s="644"/>
      <c r="L226" s="644"/>
    </row>
    <row r="227" spans="1:12" s="668" customFormat="1" x14ac:dyDescent="0.25">
      <c r="A227" s="644"/>
      <c r="B227" s="645"/>
      <c r="C227" s="645"/>
      <c r="D227" s="645"/>
      <c r="E227" s="645"/>
      <c r="F227" s="645"/>
      <c r="G227" s="645"/>
      <c r="I227" s="644"/>
      <c r="J227" s="644"/>
      <c r="K227" s="644"/>
      <c r="L227" s="644"/>
    </row>
    <row r="228" spans="1:12" s="668" customFormat="1" x14ac:dyDescent="0.25">
      <c r="A228" s="644"/>
      <c r="B228" s="645"/>
      <c r="C228" s="645"/>
      <c r="D228" s="645"/>
      <c r="E228" s="645"/>
      <c r="F228" s="645"/>
      <c r="G228" s="645"/>
      <c r="I228" s="644"/>
      <c r="J228" s="644"/>
      <c r="K228" s="644"/>
      <c r="L228" s="644"/>
    </row>
    <row r="229" spans="1:12" s="668" customFormat="1" x14ac:dyDescent="0.25">
      <c r="A229" s="644"/>
      <c r="B229" s="645"/>
      <c r="C229" s="645"/>
      <c r="D229" s="645"/>
      <c r="E229" s="645"/>
      <c r="F229" s="645"/>
      <c r="G229" s="645"/>
      <c r="I229" s="644"/>
      <c r="J229" s="644"/>
      <c r="K229" s="644"/>
      <c r="L229" s="644"/>
    </row>
    <row r="230" spans="1:12" s="668" customFormat="1" x14ac:dyDescent="0.25">
      <c r="A230" s="644"/>
      <c r="B230" s="645"/>
      <c r="C230" s="645"/>
      <c r="D230" s="645"/>
      <c r="E230" s="645"/>
      <c r="F230" s="645"/>
      <c r="G230" s="645"/>
      <c r="I230" s="644"/>
      <c r="J230" s="644"/>
      <c r="K230" s="644"/>
      <c r="L230" s="644"/>
    </row>
    <row r="231" spans="1:12" s="668" customFormat="1" x14ac:dyDescent="0.25">
      <c r="A231" s="644"/>
      <c r="B231" s="645"/>
      <c r="C231" s="645"/>
      <c r="D231" s="645"/>
      <c r="E231" s="645"/>
      <c r="F231" s="645"/>
      <c r="G231" s="645"/>
      <c r="I231" s="644"/>
      <c r="J231" s="644"/>
      <c r="K231" s="644"/>
      <c r="L231" s="644"/>
    </row>
    <row r="232" spans="1:12" s="668" customFormat="1" x14ac:dyDescent="0.25">
      <c r="A232" s="644"/>
      <c r="B232" s="645"/>
      <c r="C232" s="645"/>
      <c r="D232" s="645"/>
      <c r="E232" s="645"/>
      <c r="F232" s="645"/>
      <c r="G232" s="645"/>
      <c r="I232" s="644"/>
      <c r="J232" s="644"/>
      <c r="K232" s="644"/>
      <c r="L232" s="644"/>
    </row>
    <row r="233" spans="1:12" s="668" customFormat="1" x14ac:dyDescent="0.25">
      <c r="A233" s="644"/>
      <c r="B233" s="645"/>
      <c r="C233" s="645"/>
      <c r="D233" s="645"/>
      <c r="E233" s="645"/>
      <c r="F233" s="645"/>
      <c r="G233" s="645"/>
      <c r="I233" s="644"/>
      <c r="J233" s="644"/>
      <c r="K233" s="644"/>
      <c r="L233" s="644"/>
    </row>
    <row r="234" spans="1:12" s="668" customFormat="1" x14ac:dyDescent="0.25">
      <c r="A234" s="644"/>
      <c r="B234" s="645"/>
      <c r="C234" s="645"/>
      <c r="D234" s="645"/>
      <c r="E234" s="645"/>
      <c r="F234" s="645"/>
      <c r="G234" s="645"/>
      <c r="I234" s="644"/>
      <c r="J234" s="644"/>
      <c r="K234" s="644"/>
      <c r="L234" s="644"/>
    </row>
    <row r="235" spans="1:12" s="668" customFormat="1" x14ac:dyDescent="0.25">
      <c r="A235" s="644"/>
      <c r="B235" s="645"/>
      <c r="C235" s="645"/>
      <c r="D235" s="645"/>
      <c r="E235" s="645"/>
      <c r="F235" s="645"/>
      <c r="G235" s="645"/>
      <c r="I235" s="644"/>
      <c r="J235" s="644"/>
      <c r="K235" s="644"/>
      <c r="L235" s="644"/>
    </row>
    <row r="236" spans="1:12" s="668" customFormat="1" x14ac:dyDescent="0.25">
      <c r="A236" s="644"/>
      <c r="B236" s="645"/>
      <c r="C236" s="645"/>
      <c r="D236" s="645"/>
      <c r="E236" s="645"/>
      <c r="F236" s="645"/>
      <c r="G236" s="645"/>
      <c r="I236" s="644"/>
      <c r="J236" s="644"/>
      <c r="K236" s="644"/>
      <c r="L236" s="644"/>
    </row>
    <row r="237" spans="1:12" s="668" customFormat="1" x14ac:dyDescent="0.25">
      <c r="A237" s="644"/>
      <c r="B237" s="645"/>
      <c r="C237" s="645"/>
      <c r="D237" s="645"/>
      <c r="E237" s="645"/>
      <c r="F237" s="645"/>
      <c r="G237" s="645"/>
      <c r="I237" s="644"/>
      <c r="J237" s="644"/>
      <c r="K237" s="644"/>
      <c r="L237" s="644"/>
    </row>
    <row r="238" spans="1:12" s="668" customFormat="1" x14ac:dyDescent="0.25">
      <c r="A238" s="644"/>
      <c r="B238" s="645"/>
      <c r="C238" s="645"/>
      <c r="D238" s="645"/>
      <c r="E238" s="645"/>
      <c r="F238" s="645"/>
      <c r="G238" s="645"/>
      <c r="I238" s="644"/>
      <c r="J238" s="644"/>
      <c r="K238" s="644"/>
      <c r="L238" s="644"/>
    </row>
    <row r="239" spans="1:12" s="668" customFormat="1" x14ac:dyDescent="0.25">
      <c r="A239" s="644"/>
      <c r="B239" s="645"/>
      <c r="C239" s="645"/>
      <c r="D239" s="645"/>
      <c r="E239" s="645"/>
      <c r="F239" s="645"/>
      <c r="G239" s="645"/>
      <c r="I239" s="644"/>
      <c r="J239" s="644"/>
      <c r="K239" s="644"/>
      <c r="L239" s="644"/>
    </row>
    <row r="240" spans="1:12" s="668" customFormat="1" x14ac:dyDescent="0.25">
      <c r="A240" s="644"/>
      <c r="B240" s="645"/>
      <c r="C240" s="645"/>
      <c r="D240" s="645"/>
      <c r="E240" s="645"/>
      <c r="F240" s="645"/>
      <c r="G240" s="645"/>
      <c r="I240" s="644"/>
      <c r="J240" s="644"/>
      <c r="K240" s="644"/>
      <c r="L240" s="644"/>
    </row>
    <row r="241" spans="1:12" s="668" customFormat="1" x14ac:dyDescent="0.25">
      <c r="A241" s="644"/>
      <c r="B241" s="645"/>
      <c r="C241" s="645"/>
      <c r="D241" s="645"/>
      <c r="E241" s="645"/>
      <c r="F241" s="645"/>
      <c r="G241" s="645"/>
      <c r="I241" s="644"/>
      <c r="J241" s="644"/>
      <c r="K241" s="644"/>
      <c r="L241" s="644"/>
    </row>
    <row r="242" spans="1:12" s="668" customFormat="1" x14ac:dyDescent="0.25">
      <c r="A242" s="644"/>
      <c r="B242" s="645"/>
      <c r="C242" s="645"/>
      <c r="D242" s="645"/>
      <c r="E242" s="645"/>
      <c r="F242" s="645"/>
      <c r="G242" s="645"/>
      <c r="I242" s="644"/>
      <c r="J242" s="644"/>
      <c r="K242" s="644"/>
      <c r="L242" s="644"/>
    </row>
    <row r="243" spans="1:12" s="668" customFormat="1" x14ac:dyDescent="0.25">
      <c r="A243" s="644"/>
      <c r="B243" s="645"/>
      <c r="C243" s="645"/>
      <c r="D243" s="645"/>
      <c r="E243" s="645"/>
      <c r="F243" s="645"/>
      <c r="G243" s="645"/>
      <c r="I243" s="644"/>
      <c r="J243" s="644"/>
      <c r="K243" s="644"/>
      <c r="L243" s="644"/>
    </row>
    <row r="244" spans="1:12" s="668" customFormat="1" x14ac:dyDescent="0.25">
      <c r="A244" s="644"/>
      <c r="B244" s="645"/>
      <c r="C244" s="645"/>
      <c r="D244" s="645"/>
      <c r="E244" s="645"/>
      <c r="F244" s="645"/>
      <c r="G244" s="645"/>
      <c r="I244" s="644"/>
      <c r="J244" s="644"/>
      <c r="K244" s="644"/>
      <c r="L244" s="644"/>
    </row>
    <row r="245" spans="1:12" s="668" customFormat="1" x14ac:dyDescent="0.25">
      <c r="A245" s="644"/>
      <c r="B245" s="645"/>
      <c r="C245" s="645"/>
      <c r="D245" s="645"/>
      <c r="E245" s="645"/>
      <c r="F245" s="645"/>
      <c r="G245" s="645"/>
      <c r="I245" s="644"/>
      <c r="J245" s="644"/>
      <c r="K245" s="644"/>
      <c r="L245" s="644"/>
    </row>
    <row r="246" spans="1:12" s="668" customFormat="1" x14ac:dyDescent="0.25">
      <c r="A246" s="644"/>
      <c r="B246" s="645"/>
      <c r="C246" s="645"/>
      <c r="D246" s="645"/>
      <c r="E246" s="645"/>
      <c r="F246" s="645"/>
      <c r="G246" s="645"/>
      <c r="I246" s="644"/>
      <c r="J246" s="644"/>
      <c r="K246" s="644"/>
      <c r="L246" s="644"/>
    </row>
    <row r="247" spans="1:12" s="668" customFormat="1" x14ac:dyDescent="0.25">
      <c r="A247" s="644"/>
      <c r="B247" s="645"/>
      <c r="C247" s="645"/>
      <c r="D247" s="645"/>
      <c r="E247" s="645"/>
      <c r="F247" s="645"/>
      <c r="G247" s="645"/>
      <c r="I247" s="644"/>
      <c r="J247" s="644"/>
      <c r="K247" s="644"/>
      <c r="L247" s="644"/>
    </row>
    <row r="248" spans="1:12" s="668" customFormat="1" x14ac:dyDescent="0.25">
      <c r="A248" s="644"/>
      <c r="B248" s="645"/>
      <c r="C248" s="645"/>
      <c r="D248" s="645"/>
      <c r="E248" s="645"/>
      <c r="F248" s="645"/>
      <c r="G248" s="645"/>
      <c r="I248" s="644"/>
      <c r="J248" s="644"/>
      <c r="K248" s="644"/>
      <c r="L248" s="644"/>
    </row>
    <row r="249" spans="1:12" s="668" customFormat="1" x14ac:dyDescent="0.25">
      <c r="A249" s="644"/>
      <c r="B249" s="645"/>
      <c r="C249" s="645"/>
      <c r="D249" s="645"/>
      <c r="E249" s="645"/>
      <c r="F249" s="645"/>
      <c r="G249" s="645"/>
      <c r="I249" s="644"/>
      <c r="J249" s="644"/>
      <c r="K249" s="644"/>
      <c r="L249" s="644"/>
    </row>
    <row r="250" spans="1:12" s="668" customFormat="1" x14ac:dyDescent="0.25">
      <c r="A250" s="644"/>
      <c r="B250" s="645"/>
      <c r="C250" s="645"/>
      <c r="D250" s="645"/>
      <c r="E250" s="645"/>
      <c r="F250" s="645"/>
      <c r="G250" s="645"/>
      <c r="I250" s="644"/>
      <c r="J250" s="644"/>
      <c r="K250" s="644"/>
      <c r="L250" s="644"/>
    </row>
    <row r="251" spans="1:12" s="668" customFormat="1" x14ac:dyDescent="0.25">
      <c r="A251" s="644"/>
      <c r="B251" s="645"/>
      <c r="C251" s="645"/>
      <c r="D251" s="645"/>
      <c r="E251" s="645"/>
      <c r="F251" s="645"/>
      <c r="G251" s="645"/>
      <c r="I251" s="644"/>
      <c r="J251" s="644"/>
      <c r="K251" s="644"/>
      <c r="L251" s="644"/>
    </row>
    <row r="252" spans="1:12" s="668" customFormat="1" x14ac:dyDescent="0.25">
      <c r="A252" s="644"/>
      <c r="B252" s="645"/>
      <c r="C252" s="645"/>
      <c r="D252" s="645"/>
      <c r="E252" s="645"/>
      <c r="F252" s="645"/>
      <c r="G252" s="645"/>
      <c r="I252" s="644"/>
      <c r="J252" s="644"/>
      <c r="K252" s="644"/>
      <c r="L252" s="644"/>
    </row>
    <row r="253" spans="1:12" s="668" customFormat="1" x14ac:dyDescent="0.25">
      <c r="A253" s="644"/>
      <c r="B253" s="645"/>
      <c r="C253" s="645"/>
      <c r="D253" s="645"/>
      <c r="E253" s="645"/>
      <c r="F253" s="645"/>
      <c r="G253" s="645"/>
      <c r="I253" s="644"/>
      <c r="J253" s="644"/>
      <c r="K253" s="644"/>
      <c r="L253" s="644"/>
    </row>
    <row r="254" spans="1:12" s="668" customFormat="1" x14ac:dyDescent="0.25">
      <c r="A254" s="644"/>
      <c r="B254" s="645"/>
      <c r="C254" s="645"/>
      <c r="D254" s="645"/>
      <c r="E254" s="645"/>
      <c r="F254" s="645"/>
      <c r="G254" s="645"/>
      <c r="I254" s="644"/>
      <c r="J254" s="644"/>
      <c r="K254" s="644"/>
      <c r="L254" s="644"/>
    </row>
    <row r="255" spans="1:12" s="668" customFormat="1" x14ac:dyDescent="0.25">
      <c r="A255" s="644"/>
      <c r="B255" s="645"/>
      <c r="C255" s="645"/>
      <c r="D255" s="645"/>
      <c r="E255" s="645"/>
      <c r="F255" s="645"/>
      <c r="G255" s="645"/>
      <c r="I255" s="644"/>
      <c r="J255" s="644"/>
      <c r="K255" s="644"/>
      <c r="L255" s="644"/>
    </row>
    <row r="256" spans="1:12" s="668" customFormat="1" x14ac:dyDescent="0.25">
      <c r="A256" s="644"/>
      <c r="B256" s="645"/>
      <c r="C256" s="645"/>
      <c r="D256" s="645"/>
      <c r="E256" s="645"/>
      <c r="F256" s="645"/>
      <c r="G256" s="645"/>
      <c r="I256" s="644"/>
      <c r="J256" s="644"/>
      <c r="K256" s="644"/>
      <c r="L256" s="644"/>
    </row>
    <row r="257" spans="1:12" s="668" customFormat="1" x14ac:dyDescent="0.25">
      <c r="A257" s="644"/>
      <c r="B257" s="645"/>
      <c r="C257" s="645"/>
      <c r="D257" s="645"/>
      <c r="E257" s="645"/>
      <c r="F257" s="645"/>
      <c r="G257" s="645"/>
      <c r="I257" s="644"/>
      <c r="J257" s="644"/>
      <c r="K257" s="644"/>
      <c r="L257" s="644"/>
    </row>
    <row r="258" spans="1:12" s="668" customFormat="1" x14ac:dyDescent="0.25">
      <c r="A258" s="644"/>
      <c r="B258" s="645"/>
      <c r="C258" s="645"/>
      <c r="D258" s="645"/>
      <c r="E258" s="645"/>
      <c r="F258" s="645"/>
      <c r="G258" s="645"/>
      <c r="I258" s="644"/>
      <c r="J258" s="644"/>
      <c r="K258" s="644"/>
      <c r="L258" s="644"/>
    </row>
    <row r="259" spans="1:12" s="668" customFormat="1" x14ac:dyDescent="0.25">
      <c r="A259" s="644"/>
      <c r="B259" s="645"/>
      <c r="C259" s="645"/>
      <c r="D259" s="645"/>
      <c r="E259" s="645"/>
      <c r="F259" s="645"/>
      <c r="G259" s="645"/>
      <c r="I259" s="644"/>
      <c r="J259" s="644"/>
      <c r="K259" s="644"/>
      <c r="L259" s="644"/>
    </row>
    <row r="260" spans="1:12" s="668" customFormat="1" x14ac:dyDescent="0.25">
      <c r="A260" s="644"/>
      <c r="B260" s="645"/>
      <c r="C260" s="645"/>
      <c r="D260" s="645"/>
      <c r="E260" s="645"/>
      <c r="F260" s="645"/>
      <c r="G260" s="645"/>
      <c r="I260" s="644"/>
      <c r="J260" s="644"/>
      <c r="K260" s="644"/>
      <c r="L260" s="644"/>
    </row>
    <row r="261" spans="1:12" s="668" customFormat="1" x14ac:dyDescent="0.25">
      <c r="A261" s="644"/>
      <c r="B261" s="645"/>
      <c r="C261" s="645"/>
      <c r="D261" s="645"/>
      <c r="E261" s="645"/>
      <c r="F261" s="645"/>
      <c r="G261" s="645"/>
      <c r="I261" s="644"/>
      <c r="J261" s="644"/>
      <c r="K261" s="644"/>
      <c r="L261" s="644"/>
    </row>
    <row r="262" spans="1:12" s="668" customFormat="1" x14ac:dyDescent="0.25">
      <c r="A262" s="644"/>
      <c r="B262" s="645"/>
      <c r="C262" s="645"/>
      <c r="D262" s="645"/>
      <c r="E262" s="645"/>
      <c r="F262" s="645"/>
      <c r="G262" s="645"/>
      <c r="I262" s="644"/>
      <c r="J262" s="644"/>
      <c r="K262" s="644"/>
      <c r="L262" s="644"/>
    </row>
    <row r="263" spans="1:12" s="668" customFormat="1" x14ac:dyDescent="0.25">
      <c r="A263" s="644"/>
      <c r="B263" s="645"/>
      <c r="C263" s="645"/>
      <c r="D263" s="645"/>
      <c r="E263" s="645"/>
      <c r="F263" s="645"/>
      <c r="G263" s="645"/>
      <c r="I263" s="644"/>
      <c r="J263" s="644"/>
      <c r="K263" s="644"/>
      <c r="L263" s="644"/>
    </row>
    <row r="264" spans="1:12" s="668" customFormat="1" x14ac:dyDescent="0.25">
      <c r="A264" s="644"/>
      <c r="B264" s="645"/>
      <c r="C264" s="645"/>
      <c r="D264" s="645"/>
      <c r="E264" s="645"/>
      <c r="F264" s="645"/>
      <c r="G264" s="645"/>
      <c r="I264" s="644"/>
      <c r="J264" s="644"/>
      <c r="K264" s="644"/>
      <c r="L264" s="644"/>
    </row>
    <row r="265" spans="1:12" s="668" customFormat="1" x14ac:dyDescent="0.25">
      <c r="A265" s="644"/>
      <c r="B265" s="645"/>
      <c r="C265" s="645"/>
      <c r="D265" s="645"/>
      <c r="E265" s="645"/>
      <c r="F265" s="645"/>
      <c r="G265" s="645"/>
      <c r="I265" s="644"/>
      <c r="J265" s="644"/>
      <c r="K265" s="644"/>
      <c r="L265" s="644"/>
    </row>
    <row r="266" spans="1:12" s="668" customFormat="1" x14ac:dyDescent="0.25">
      <c r="A266" s="644"/>
      <c r="B266" s="645"/>
      <c r="C266" s="645"/>
      <c r="D266" s="645"/>
      <c r="E266" s="645"/>
      <c r="F266" s="645"/>
      <c r="G266" s="645"/>
      <c r="I266" s="644"/>
      <c r="J266" s="644"/>
      <c r="K266" s="644"/>
      <c r="L266" s="644"/>
    </row>
    <row r="267" spans="1:12" s="668" customFormat="1" x14ac:dyDescent="0.25">
      <c r="A267" s="644"/>
      <c r="B267" s="645"/>
      <c r="C267" s="645"/>
      <c r="D267" s="645"/>
      <c r="E267" s="645"/>
      <c r="F267" s="645"/>
      <c r="G267" s="645"/>
      <c r="I267" s="644"/>
      <c r="J267" s="644"/>
      <c r="K267" s="644"/>
      <c r="L267" s="644"/>
    </row>
    <row r="268" spans="1:12" s="668" customFormat="1" x14ac:dyDescent="0.25">
      <c r="A268" s="644"/>
      <c r="B268" s="645"/>
      <c r="C268" s="645"/>
      <c r="D268" s="645"/>
      <c r="E268" s="645"/>
      <c r="F268" s="645"/>
      <c r="G268" s="645"/>
      <c r="I268" s="644"/>
      <c r="J268" s="644"/>
      <c r="K268" s="644"/>
      <c r="L268" s="644"/>
    </row>
    <row r="269" spans="1:12" s="668" customFormat="1" x14ac:dyDescent="0.25">
      <c r="A269" s="644"/>
      <c r="B269" s="645"/>
      <c r="C269" s="645"/>
      <c r="D269" s="645"/>
      <c r="E269" s="645"/>
      <c r="F269" s="645"/>
      <c r="G269" s="645"/>
      <c r="I269" s="644"/>
      <c r="J269" s="644"/>
      <c r="K269" s="644"/>
      <c r="L269" s="644"/>
    </row>
    <row r="270" spans="1:12" s="668" customFormat="1" x14ac:dyDescent="0.25">
      <c r="A270" s="644"/>
      <c r="B270" s="645"/>
      <c r="C270" s="645"/>
      <c r="D270" s="645"/>
      <c r="E270" s="645"/>
      <c r="F270" s="645"/>
      <c r="G270" s="645"/>
      <c r="I270" s="644"/>
      <c r="J270" s="644"/>
      <c r="K270" s="644"/>
      <c r="L270" s="644"/>
    </row>
    <row r="271" spans="1:12" s="668" customFormat="1" x14ac:dyDescent="0.25">
      <c r="A271" s="644"/>
      <c r="B271" s="645"/>
      <c r="C271" s="645"/>
      <c r="D271" s="645"/>
      <c r="E271" s="645"/>
      <c r="F271" s="645"/>
      <c r="G271" s="645"/>
      <c r="I271" s="644"/>
      <c r="J271" s="644"/>
      <c r="K271" s="644"/>
      <c r="L271" s="644"/>
    </row>
    <row r="272" spans="1:12" s="668" customFormat="1" x14ac:dyDescent="0.25">
      <c r="A272" s="644"/>
      <c r="B272" s="645"/>
      <c r="C272" s="645"/>
      <c r="D272" s="645"/>
      <c r="E272" s="645"/>
      <c r="F272" s="645"/>
      <c r="G272" s="645"/>
      <c r="I272" s="644"/>
      <c r="J272" s="644"/>
      <c r="K272" s="644"/>
      <c r="L272" s="644"/>
    </row>
    <row r="273" spans="1:12" s="668" customFormat="1" x14ac:dyDescent="0.25">
      <c r="A273" s="644"/>
      <c r="B273" s="645"/>
      <c r="C273" s="645"/>
      <c r="D273" s="645"/>
      <c r="E273" s="645"/>
      <c r="F273" s="645"/>
      <c r="G273" s="645"/>
      <c r="I273" s="644"/>
      <c r="J273" s="644"/>
      <c r="K273" s="644"/>
      <c r="L273" s="644"/>
    </row>
    <row r="274" spans="1:12" s="668" customFormat="1" x14ac:dyDescent="0.25">
      <c r="A274" s="644"/>
      <c r="B274" s="645"/>
      <c r="C274" s="645"/>
      <c r="D274" s="645"/>
      <c r="E274" s="645"/>
      <c r="F274" s="645"/>
      <c r="G274" s="645"/>
      <c r="I274" s="644"/>
      <c r="J274" s="644"/>
      <c r="K274" s="644"/>
      <c r="L274" s="644"/>
    </row>
    <row r="275" spans="1:12" s="668" customFormat="1" x14ac:dyDescent="0.25">
      <c r="A275" s="644"/>
      <c r="B275" s="645"/>
      <c r="C275" s="645"/>
      <c r="D275" s="645"/>
      <c r="E275" s="645"/>
      <c r="F275" s="645"/>
      <c r="G275" s="645"/>
      <c r="I275" s="644"/>
      <c r="J275" s="644"/>
      <c r="K275" s="644"/>
      <c r="L275" s="644"/>
    </row>
    <row r="276" spans="1:12" s="668" customFormat="1" x14ac:dyDescent="0.25">
      <c r="A276" s="644"/>
      <c r="B276" s="645"/>
      <c r="C276" s="645"/>
      <c r="D276" s="645"/>
      <c r="E276" s="645"/>
      <c r="F276" s="645"/>
      <c r="G276" s="645"/>
      <c r="I276" s="644"/>
      <c r="J276" s="644"/>
      <c r="K276" s="644"/>
      <c r="L276" s="644"/>
    </row>
    <row r="277" spans="1:12" s="668" customFormat="1" x14ac:dyDescent="0.25">
      <c r="A277" s="644"/>
      <c r="B277" s="645"/>
      <c r="C277" s="645"/>
      <c r="D277" s="645"/>
      <c r="E277" s="645"/>
      <c r="F277" s="645"/>
      <c r="G277" s="645"/>
      <c r="I277" s="644"/>
      <c r="J277" s="644"/>
      <c r="K277" s="644"/>
      <c r="L277" s="644"/>
    </row>
    <row r="278" spans="1:12" s="668" customFormat="1" x14ac:dyDescent="0.25">
      <c r="A278" s="644"/>
      <c r="B278" s="645"/>
      <c r="C278" s="645"/>
      <c r="D278" s="645"/>
      <c r="E278" s="645"/>
      <c r="F278" s="645"/>
      <c r="G278" s="645"/>
      <c r="I278" s="644"/>
      <c r="J278" s="644"/>
      <c r="K278" s="644"/>
      <c r="L278" s="644"/>
    </row>
    <row r="279" spans="1:12" s="668" customFormat="1" x14ac:dyDescent="0.25">
      <c r="A279" s="644"/>
      <c r="B279" s="645"/>
      <c r="C279" s="645"/>
      <c r="D279" s="645"/>
      <c r="E279" s="645"/>
      <c r="F279" s="645"/>
      <c r="G279" s="645"/>
      <c r="I279" s="644"/>
      <c r="J279" s="644"/>
      <c r="K279" s="644"/>
      <c r="L279" s="644"/>
    </row>
    <row r="280" spans="1:12" s="668" customFormat="1" x14ac:dyDescent="0.25">
      <c r="A280" s="644"/>
      <c r="B280" s="645"/>
      <c r="C280" s="645"/>
      <c r="D280" s="645"/>
      <c r="E280" s="645"/>
      <c r="F280" s="645"/>
      <c r="G280" s="645"/>
      <c r="I280" s="644"/>
      <c r="J280" s="644"/>
      <c r="K280" s="644"/>
      <c r="L280" s="644"/>
    </row>
    <row r="281" spans="1:12" s="668" customFormat="1" x14ac:dyDescent="0.25">
      <c r="A281" s="644"/>
      <c r="B281" s="645"/>
      <c r="C281" s="645"/>
      <c r="D281" s="645"/>
      <c r="E281" s="645"/>
      <c r="F281" s="645"/>
      <c r="G281" s="645"/>
      <c r="I281" s="644"/>
      <c r="J281" s="644"/>
      <c r="K281" s="644"/>
      <c r="L281" s="644"/>
    </row>
    <row r="282" spans="1:12" s="668" customFormat="1" x14ac:dyDescent="0.25">
      <c r="A282" s="644"/>
      <c r="B282" s="645"/>
      <c r="C282" s="645"/>
      <c r="D282" s="645"/>
      <c r="E282" s="645"/>
      <c r="F282" s="645"/>
      <c r="G282" s="645"/>
      <c r="I282" s="644"/>
      <c r="J282" s="644"/>
      <c r="K282" s="644"/>
      <c r="L282" s="644"/>
    </row>
    <row r="283" spans="1:12" s="668" customFormat="1" x14ac:dyDescent="0.25">
      <c r="A283" s="644"/>
      <c r="B283" s="645"/>
      <c r="C283" s="645"/>
      <c r="D283" s="645"/>
      <c r="E283" s="645"/>
      <c r="F283" s="645"/>
      <c r="G283" s="645"/>
      <c r="I283" s="644"/>
      <c r="J283" s="644"/>
      <c r="K283" s="644"/>
      <c r="L283" s="644"/>
    </row>
    <row r="284" spans="1:12" s="668" customFormat="1" x14ac:dyDescent="0.25">
      <c r="A284" s="644"/>
      <c r="B284" s="645"/>
      <c r="C284" s="645"/>
      <c r="D284" s="645"/>
      <c r="E284" s="645"/>
      <c r="F284" s="645"/>
      <c r="G284" s="645"/>
      <c r="I284" s="644"/>
      <c r="J284" s="644"/>
      <c r="K284" s="644"/>
      <c r="L284" s="644"/>
    </row>
    <row r="285" spans="1:12" s="668" customFormat="1" x14ac:dyDescent="0.25">
      <c r="A285" s="644"/>
      <c r="B285" s="645"/>
      <c r="C285" s="645"/>
      <c r="D285" s="645"/>
      <c r="E285" s="645"/>
      <c r="F285" s="645"/>
      <c r="G285" s="645"/>
      <c r="I285" s="644"/>
      <c r="J285" s="644"/>
      <c r="K285" s="644"/>
      <c r="L285" s="644"/>
    </row>
    <row r="286" spans="1:12" s="668" customFormat="1" x14ac:dyDescent="0.25">
      <c r="A286" s="644"/>
      <c r="B286" s="645"/>
      <c r="C286" s="645"/>
      <c r="D286" s="645"/>
      <c r="E286" s="645"/>
      <c r="F286" s="645"/>
      <c r="G286" s="645"/>
      <c r="I286" s="644"/>
      <c r="J286" s="644"/>
      <c r="K286" s="644"/>
      <c r="L286" s="644"/>
    </row>
    <row r="287" spans="1:12" s="668" customFormat="1" x14ac:dyDescent="0.25">
      <c r="A287" s="644"/>
      <c r="B287" s="645"/>
      <c r="C287" s="645"/>
      <c r="D287" s="645"/>
      <c r="E287" s="645"/>
      <c r="F287" s="645"/>
      <c r="G287" s="645"/>
      <c r="I287" s="644"/>
      <c r="J287" s="644"/>
      <c r="K287" s="644"/>
      <c r="L287" s="644"/>
    </row>
    <row r="288" spans="1:12" s="668" customFormat="1" x14ac:dyDescent="0.25">
      <c r="A288" s="644"/>
      <c r="B288" s="645"/>
      <c r="C288" s="645"/>
      <c r="D288" s="645"/>
      <c r="E288" s="645"/>
      <c r="F288" s="645"/>
      <c r="G288" s="645"/>
      <c r="I288" s="644"/>
      <c r="J288" s="644"/>
      <c r="K288" s="644"/>
      <c r="L288" s="644"/>
    </row>
    <row r="289" spans="1:12" s="668" customFormat="1" x14ac:dyDescent="0.25">
      <c r="A289" s="644"/>
      <c r="B289" s="645"/>
      <c r="C289" s="645"/>
      <c r="D289" s="645"/>
      <c r="E289" s="645"/>
      <c r="F289" s="645"/>
      <c r="G289" s="645"/>
      <c r="I289" s="644"/>
      <c r="J289" s="644"/>
      <c r="K289" s="644"/>
      <c r="L289" s="644"/>
    </row>
    <row r="290" spans="1:12" s="668" customFormat="1" x14ac:dyDescent="0.25">
      <c r="A290" s="644"/>
      <c r="B290" s="645"/>
      <c r="C290" s="645"/>
      <c r="D290" s="645"/>
      <c r="E290" s="645"/>
      <c r="F290" s="645"/>
      <c r="G290" s="645"/>
      <c r="I290" s="644"/>
      <c r="J290" s="644"/>
      <c r="K290" s="644"/>
      <c r="L290" s="644"/>
    </row>
    <row r="291" spans="1:12" s="668" customFormat="1" x14ac:dyDescent="0.25">
      <c r="A291" s="644"/>
      <c r="B291" s="645"/>
      <c r="C291" s="645"/>
      <c r="D291" s="645"/>
      <c r="E291" s="645"/>
      <c r="F291" s="645"/>
      <c r="G291" s="645"/>
      <c r="I291" s="644"/>
      <c r="J291" s="644"/>
      <c r="K291" s="644"/>
      <c r="L291" s="644"/>
    </row>
    <row r="292" spans="1:12" s="668" customFormat="1" x14ac:dyDescent="0.25">
      <c r="A292" s="644"/>
      <c r="B292" s="645"/>
      <c r="C292" s="645"/>
      <c r="D292" s="645"/>
      <c r="E292" s="645"/>
      <c r="F292" s="645"/>
      <c r="G292" s="645"/>
      <c r="I292" s="644"/>
      <c r="J292" s="644"/>
      <c r="K292" s="644"/>
      <c r="L292" s="644"/>
    </row>
    <row r="293" spans="1:12" s="668" customFormat="1" x14ac:dyDescent="0.25">
      <c r="A293" s="644"/>
      <c r="B293" s="645"/>
      <c r="C293" s="645"/>
      <c r="D293" s="645"/>
      <c r="E293" s="645"/>
      <c r="F293" s="645"/>
      <c r="G293" s="645"/>
      <c r="I293" s="644"/>
      <c r="J293" s="644"/>
      <c r="K293" s="644"/>
      <c r="L293" s="644"/>
    </row>
    <row r="294" spans="1:12" s="668" customFormat="1" x14ac:dyDescent="0.25">
      <c r="A294" s="644"/>
      <c r="B294" s="645"/>
      <c r="C294" s="645"/>
      <c r="D294" s="645"/>
      <c r="E294" s="645"/>
      <c r="F294" s="645"/>
      <c r="G294" s="645"/>
      <c r="I294" s="644"/>
      <c r="J294" s="644"/>
      <c r="K294" s="644"/>
      <c r="L294" s="644"/>
    </row>
    <row r="295" spans="1:12" s="668" customFormat="1" x14ac:dyDescent="0.25">
      <c r="A295" s="644"/>
      <c r="B295" s="645"/>
      <c r="C295" s="645"/>
      <c r="D295" s="645"/>
      <c r="E295" s="645"/>
      <c r="F295" s="645"/>
      <c r="G295" s="645"/>
      <c r="I295" s="644"/>
      <c r="J295" s="644"/>
      <c r="K295" s="644"/>
      <c r="L295" s="644"/>
    </row>
    <row r="296" spans="1:12" s="668" customFormat="1" x14ac:dyDescent="0.25">
      <c r="A296" s="644"/>
      <c r="B296" s="645"/>
      <c r="C296" s="645"/>
      <c r="D296" s="645"/>
      <c r="E296" s="645"/>
      <c r="F296" s="645"/>
      <c r="G296" s="645"/>
      <c r="I296" s="644"/>
      <c r="J296" s="644"/>
      <c r="K296" s="644"/>
      <c r="L296" s="644"/>
    </row>
    <row r="297" spans="1:12" s="668" customFormat="1" x14ac:dyDescent="0.25">
      <c r="A297" s="644"/>
      <c r="B297" s="645"/>
      <c r="C297" s="645"/>
      <c r="D297" s="645"/>
      <c r="E297" s="645"/>
      <c r="F297" s="645"/>
      <c r="G297" s="645"/>
      <c r="I297" s="644"/>
      <c r="J297" s="644"/>
      <c r="K297" s="644"/>
      <c r="L297" s="644"/>
    </row>
    <row r="298" spans="1:12" s="668" customFormat="1" x14ac:dyDescent="0.25">
      <c r="A298" s="644"/>
      <c r="B298" s="645"/>
      <c r="C298" s="645"/>
      <c r="D298" s="645"/>
      <c r="E298" s="645"/>
      <c r="F298" s="645"/>
      <c r="G298" s="645"/>
      <c r="I298" s="644"/>
      <c r="J298" s="644"/>
      <c r="K298" s="644"/>
      <c r="L298" s="644"/>
    </row>
    <row r="299" spans="1:12" s="668" customFormat="1" x14ac:dyDescent="0.25">
      <c r="A299" s="644"/>
      <c r="B299" s="645"/>
      <c r="C299" s="645"/>
      <c r="D299" s="645"/>
      <c r="E299" s="645"/>
      <c r="F299" s="645"/>
      <c r="G299" s="645"/>
      <c r="I299" s="644"/>
      <c r="J299" s="644"/>
      <c r="K299" s="644"/>
      <c r="L299" s="644"/>
    </row>
    <row r="300" spans="1:12" s="668" customFormat="1" x14ac:dyDescent="0.25">
      <c r="A300" s="644"/>
      <c r="B300" s="645"/>
      <c r="C300" s="645"/>
      <c r="D300" s="645"/>
      <c r="E300" s="645"/>
      <c r="F300" s="645"/>
      <c r="G300" s="645"/>
      <c r="I300" s="644"/>
      <c r="J300" s="644"/>
      <c r="K300" s="644"/>
      <c r="L300" s="644"/>
    </row>
    <row r="301" spans="1:12" s="668" customFormat="1" x14ac:dyDescent="0.25">
      <c r="A301" s="644"/>
      <c r="B301" s="645"/>
      <c r="C301" s="645"/>
      <c r="D301" s="645"/>
      <c r="E301" s="645"/>
      <c r="F301" s="645"/>
      <c r="G301" s="645"/>
      <c r="I301" s="644"/>
      <c r="J301" s="644"/>
      <c r="K301" s="644"/>
      <c r="L301" s="644"/>
    </row>
    <row r="302" spans="1:12" s="668" customFormat="1" x14ac:dyDescent="0.25">
      <c r="A302" s="644"/>
      <c r="B302" s="645"/>
      <c r="C302" s="645"/>
      <c r="D302" s="645"/>
      <c r="E302" s="645"/>
      <c r="F302" s="645"/>
      <c r="G302" s="645"/>
      <c r="I302" s="644"/>
      <c r="J302" s="644"/>
      <c r="K302" s="644"/>
      <c r="L302" s="644"/>
    </row>
    <row r="303" spans="1:12" s="668" customFormat="1" x14ac:dyDescent="0.25">
      <c r="A303" s="644"/>
      <c r="B303" s="645"/>
      <c r="C303" s="645"/>
      <c r="D303" s="645"/>
      <c r="E303" s="645"/>
      <c r="F303" s="645"/>
      <c r="G303" s="645"/>
      <c r="I303" s="644"/>
      <c r="J303" s="644"/>
      <c r="K303" s="644"/>
      <c r="L303" s="644"/>
    </row>
    <row r="304" spans="1:12" s="668" customFormat="1" x14ac:dyDescent="0.25">
      <c r="A304" s="644"/>
      <c r="B304" s="645"/>
      <c r="C304" s="645"/>
      <c r="D304" s="645"/>
      <c r="E304" s="645"/>
      <c r="F304" s="645"/>
      <c r="G304" s="645"/>
      <c r="I304" s="644"/>
      <c r="J304" s="644"/>
      <c r="K304" s="644"/>
      <c r="L304" s="644"/>
    </row>
    <row r="305" spans="1:12" s="668" customFormat="1" x14ac:dyDescent="0.25">
      <c r="A305" s="644"/>
      <c r="B305" s="645"/>
      <c r="C305" s="645"/>
      <c r="D305" s="645"/>
      <c r="E305" s="645"/>
      <c r="F305" s="645"/>
      <c r="G305" s="645"/>
      <c r="I305" s="644"/>
      <c r="J305" s="644"/>
      <c r="K305" s="644"/>
      <c r="L305" s="644"/>
    </row>
    <row r="306" spans="1:12" s="668" customFormat="1" x14ac:dyDescent="0.25">
      <c r="A306" s="644"/>
      <c r="B306" s="645"/>
      <c r="C306" s="645"/>
      <c r="D306" s="645"/>
      <c r="E306" s="645"/>
      <c r="F306" s="645"/>
      <c r="G306" s="645"/>
      <c r="I306" s="644"/>
      <c r="J306" s="644"/>
      <c r="K306" s="644"/>
      <c r="L306" s="644"/>
    </row>
    <row r="307" spans="1:12" s="668" customFormat="1" x14ac:dyDescent="0.25">
      <c r="A307" s="644"/>
      <c r="B307" s="645"/>
      <c r="C307" s="645"/>
      <c r="D307" s="645"/>
      <c r="E307" s="645"/>
      <c r="F307" s="645"/>
      <c r="G307" s="645"/>
      <c r="I307" s="644"/>
      <c r="J307" s="644"/>
      <c r="K307" s="644"/>
      <c r="L307" s="644"/>
    </row>
    <row r="308" spans="1:12" s="668" customFormat="1" x14ac:dyDescent="0.25">
      <c r="A308" s="644"/>
      <c r="B308" s="645"/>
      <c r="C308" s="645"/>
      <c r="D308" s="645"/>
      <c r="E308" s="645"/>
      <c r="F308" s="645"/>
      <c r="G308" s="645"/>
      <c r="I308" s="644"/>
      <c r="J308" s="644"/>
      <c r="K308" s="644"/>
      <c r="L308" s="644"/>
    </row>
    <row r="309" spans="1:12" s="668" customFormat="1" x14ac:dyDescent="0.25">
      <c r="A309" s="644"/>
      <c r="B309" s="645"/>
      <c r="C309" s="645"/>
      <c r="D309" s="645"/>
      <c r="E309" s="645"/>
      <c r="F309" s="645"/>
      <c r="G309" s="645"/>
      <c r="I309" s="644"/>
      <c r="J309" s="644"/>
      <c r="K309" s="644"/>
      <c r="L309" s="644"/>
    </row>
    <row r="310" spans="1:12" s="668" customFormat="1" x14ac:dyDescent="0.25">
      <c r="A310" s="644"/>
      <c r="B310" s="645"/>
      <c r="C310" s="645"/>
      <c r="D310" s="645"/>
      <c r="E310" s="645"/>
      <c r="F310" s="645"/>
      <c r="G310" s="645"/>
      <c r="I310" s="644"/>
      <c r="J310" s="644"/>
      <c r="K310" s="644"/>
      <c r="L310" s="644"/>
    </row>
    <row r="311" spans="1:12" s="668" customFormat="1" x14ac:dyDescent="0.25">
      <c r="A311" s="644"/>
      <c r="B311" s="645"/>
      <c r="C311" s="645"/>
      <c r="D311" s="645"/>
      <c r="E311" s="645"/>
      <c r="F311" s="645"/>
      <c r="G311" s="645"/>
      <c r="I311" s="644"/>
      <c r="J311" s="644"/>
      <c r="K311" s="644"/>
      <c r="L311" s="644"/>
    </row>
    <row r="312" spans="1:12" s="668" customFormat="1" x14ac:dyDescent="0.25">
      <c r="A312" s="644"/>
      <c r="B312" s="645"/>
      <c r="C312" s="645"/>
      <c r="D312" s="645"/>
      <c r="E312" s="645"/>
      <c r="F312" s="645"/>
      <c r="G312" s="645"/>
      <c r="I312" s="644"/>
      <c r="J312" s="644"/>
      <c r="K312" s="644"/>
      <c r="L312" s="644"/>
    </row>
    <row r="313" spans="1:12" s="668" customFormat="1" x14ac:dyDescent="0.25">
      <c r="A313" s="644"/>
      <c r="B313" s="645"/>
      <c r="C313" s="645"/>
      <c r="D313" s="645"/>
      <c r="E313" s="645"/>
      <c r="F313" s="645"/>
      <c r="G313" s="645"/>
      <c r="I313" s="644"/>
      <c r="J313" s="644"/>
      <c r="K313" s="644"/>
      <c r="L313" s="644"/>
    </row>
    <row r="314" spans="1:12" s="668" customFormat="1" x14ac:dyDescent="0.25">
      <c r="A314" s="644"/>
      <c r="B314" s="645"/>
      <c r="C314" s="645"/>
      <c r="D314" s="645"/>
      <c r="E314" s="645"/>
      <c r="F314" s="645"/>
      <c r="G314" s="645"/>
      <c r="I314" s="644"/>
      <c r="J314" s="644"/>
      <c r="K314" s="644"/>
      <c r="L314" s="644"/>
    </row>
    <row r="315" spans="1:12" s="668" customFormat="1" x14ac:dyDescent="0.25">
      <c r="A315" s="644"/>
      <c r="B315" s="645"/>
      <c r="C315" s="645"/>
      <c r="D315" s="645"/>
      <c r="E315" s="645"/>
      <c r="F315" s="645"/>
      <c r="G315" s="645"/>
      <c r="I315" s="644"/>
      <c r="J315" s="644"/>
      <c r="K315" s="644"/>
      <c r="L315" s="644"/>
    </row>
    <row r="316" spans="1:12" s="668" customFormat="1" x14ac:dyDescent="0.25">
      <c r="A316" s="644"/>
      <c r="B316" s="645"/>
      <c r="C316" s="645"/>
      <c r="D316" s="645"/>
      <c r="E316" s="645"/>
      <c r="F316" s="645"/>
      <c r="G316" s="645"/>
      <c r="I316" s="644"/>
      <c r="J316" s="644"/>
      <c r="K316" s="644"/>
      <c r="L316" s="644"/>
    </row>
    <row r="317" spans="1:12" s="668" customFormat="1" x14ac:dyDescent="0.25">
      <c r="A317" s="644"/>
      <c r="B317" s="645"/>
      <c r="C317" s="645"/>
      <c r="D317" s="645"/>
      <c r="E317" s="645"/>
      <c r="F317" s="645"/>
      <c r="G317" s="645"/>
      <c r="I317" s="644"/>
      <c r="J317" s="644"/>
      <c r="K317" s="644"/>
      <c r="L317" s="644"/>
    </row>
    <row r="318" spans="1:12" s="668" customFormat="1" x14ac:dyDescent="0.25">
      <c r="A318" s="644"/>
      <c r="B318" s="645"/>
      <c r="C318" s="645"/>
      <c r="D318" s="645"/>
      <c r="E318" s="645"/>
      <c r="F318" s="645"/>
      <c r="G318" s="645"/>
      <c r="I318" s="644"/>
      <c r="J318" s="644"/>
      <c r="K318" s="644"/>
      <c r="L318" s="644"/>
    </row>
    <row r="319" spans="1:12" s="668" customFormat="1" x14ac:dyDescent="0.25">
      <c r="A319" s="644"/>
      <c r="B319" s="645"/>
      <c r="C319" s="645"/>
      <c r="D319" s="645"/>
      <c r="E319" s="645"/>
      <c r="F319" s="645"/>
      <c r="G319" s="645"/>
      <c r="I319" s="644"/>
      <c r="J319" s="644"/>
      <c r="K319" s="644"/>
      <c r="L319" s="644"/>
    </row>
    <row r="320" spans="1:12" s="668" customFormat="1" x14ac:dyDescent="0.25">
      <c r="A320" s="644"/>
      <c r="B320" s="645"/>
      <c r="C320" s="645"/>
      <c r="D320" s="645"/>
      <c r="E320" s="645"/>
      <c r="F320" s="645"/>
      <c r="G320" s="645"/>
      <c r="I320" s="644"/>
      <c r="J320" s="644"/>
      <c r="K320" s="644"/>
      <c r="L320" s="644"/>
    </row>
    <row r="321" spans="1:12" s="668" customFormat="1" x14ac:dyDescent="0.25">
      <c r="A321" s="644"/>
      <c r="B321" s="645"/>
      <c r="C321" s="645"/>
      <c r="D321" s="645"/>
      <c r="E321" s="645"/>
      <c r="F321" s="645"/>
      <c r="G321" s="645"/>
      <c r="I321" s="644"/>
      <c r="J321" s="644"/>
      <c r="K321" s="644"/>
      <c r="L321" s="644"/>
    </row>
    <row r="322" spans="1:12" s="668" customFormat="1" x14ac:dyDescent="0.25">
      <c r="A322" s="644"/>
      <c r="B322" s="645"/>
      <c r="C322" s="645"/>
      <c r="D322" s="645"/>
      <c r="E322" s="645"/>
      <c r="F322" s="645"/>
      <c r="G322" s="645"/>
      <c r="I322" s="644"/>
      <c r="J322" s="644"/>
      <c r="K322" s="644"/>
      <c r="L322" s="644"/>
    </row>
    <row r="323" spans="1:12" s="668" customFormat="1" x14ac:dyDescent="0.25">
      <c r="A323" s="644"/>
      <c r="B323" s="645"/>
      <c r="C323" s="645"/>
      <c r="D323" s="645"/>
      <c r="E323" s="645"/>
      <c r="F323" s="645"/>
      <c r="G323" s="645"/>
      <c r="I323" s="644"/>
      <c r="J323" s="644"/>
      <c r="K323" s="644"/>
      <c r="L323" s="644"/>
    </row>
    <row r="324" spans="1:12" s="668" customFormat="1" x14ac:dyDescent="0.25">
      <c r="A324" s="644"/>
      <c r="B324" s="645"/>
      <c r="C324" s="645"/>
      <c r="D324" s="645"/>
      <c r="E324" s="645"/>
      <c r="F324" s="645"/>
      <c r="G324" s="645"/>
      <c r="I324" s="644"/>
      <c r="J324" s="644"/>
      <c r="K324" s="644"/>
      <c r="L324" s="644"/>
    </row>
    <row r="325" spans="1:12" s="668" customFormat="1" x14ac:dyDescent="0.25">
      <c r="A325" s="644"/>
      <c r="B325" s="645"/>
      <c r="C325" s="645"/>
      <c r="D325" s="645"/>
      <c r="E325" s="645"/>
      <c r="F325" s="645"/>
      <c r="G325" s="645"/>
      <c r="I325" s="644"/>
      <c r="J325" s="644"/>
      <c r="K325" s="644"/>
      <c r="L325" s="644"/>
    </row>
    <row r="326" spans="1:12" s="668" customFormat="1" x14ac:dyDescent="0.25">
      <c r="A326" s="644"/>
      <c r="B326" s="645"/>
      <c r="C326" s="645"/>
      <c r="D326" s="645"/>
      <c r="E326" s="645"/>
      <c r="F326" s="645"/>
      <c r="G326" s="645"/>
      <c r="I326" s="644"/>
      <c r="J326" s="644"/>
      <c r="K326" s="644"/>
      <c r="L326" s="644"/>
    </row>
    <row r="327" spans="1:12" s="668" customFormat="1" x14ac:dyDescent="0.25">
      <c r="A327" s="644"/>
      <c r="B327" s="645"/>
      <c r="C327" s="645"/>
      <c r="D327" s="645"/>
      <c r="E327" s="645"/>
      <c r="F327" s="645"/>
      <c r="G327" s="645"/>
      <c r="I327" s="644"/>
      <c r="J327" s="644"/>
      <c r="K327" s="644"/>
      <c r="L327" s="644"/>
    </row>
    <row r="328" spans="1:12" s="668" customFormat="1" x14ac:dyDescent="0.25">
      <c r="A328" s="644"/>
      <c r="B328" s="645"/>
      <c r="C328" s="645"/>
      <c r="D328" s="645"/>
      <c r="E328" s="645"/>
      <c r="F328" s="645"/>
      <c r="G328" s="645"/>
      <c r="I328" s="644"/>
      <c r="J328" s="644"/>
      <c r="K328" s="644"/>
      <c r="L328" s="644"/>
    </row>
    <row r="329" spans="1:12" s="668" customFormat="1" x14ac:dyDescent="0.25">
      <c r="A329" s="644"/>
      <c r="B329" s="645"/>
      <c r="C329" s="645"/>
      <c r="D329" s="645"/>
      <c r="E329" s="645"/>
      <c r="F329" s="645"/>
      <c r="G329" s="645"/>
      <c r="I329" s="644"/>
      <c r="J329" s="644"/>
      <c r="K329" s="644"/>
      <c r="L329" s="644"/>
    </row>
    <row r="330" spans="1:12" s="668" customFormat="1" x14ac:dyDescent="0.25">
      <c r="A330" s="644"/>
      <c r="B330" s="645"/>
      <c r="C330" s="645"/>
      <c r="D330" s="645"/>
      <c r="E330" s="645"/>
      <c r="F330" s="645"/>
      <c r="G330" s="645"/>
      <c r="I330" s="644"/>
      <c r="J330" s="644"/>
      <c r="K330" s="644"/>
      <c r="L330" s="644"/>
    </row>
    <row r="331" spans="1:12" s="668" customFormat="1" x14ac:dyDescent="0.25">
      <c r="A331" s="644"/>
      <c r="B331" s="645"/>
      <c r="C331" s="645"/>
      <c r="D331" s="645"/>
      <c r="E331" s="645"/>
      <c r="F331" s="645"/>
      <c r="G331" s="645"/>
      <c r="I331" s="644"/>
      <c r="J331" s="644"/>
      <c r="K331" s="644"/>
      <c r="L331" s="644"/>
    </row>
    <row r="332" spans="1:12" s="668" customFormat="1" x14ac:dyDescent="0.25">
      <c r="A332" s="644"/>
      <c r="B332" s="645"/>
      <c r="C332" s="645"/>
      <c r="D332" s="645"/>
      <c r="E332" s="645"/>
      <c r="F332" s="645"/>
      <c r="G332" s="645"/>
      <c r="I332" s="644"/>
      <c r="J332" s="644"/>
      <c r="K332" s="644"/>
      <c r="L332" s="644"/>
    </row>
    <row r="333" spans="1:12" s="668" customFormat="1" x14ac:dyDescent="0.25">
      <c r="A333" s="644"/>
      <c r="B333" s="645"/>
      <c r="C333" s="645"/>
      <c r="D333" s="645"/>
      <c r="E333" s="645"/>
      <c r="F333" s="645"/>
      <c r="G333" s="645"/>
      <c r="I333" s="644"/>
      <c r="J333" s="644"/>
      <c r="K333" s="644"/>
      <c r="L333" s="644"/>
    </row>
    <row r="334" spans="1:12" s="668" customFormat="1" x14ac:dyDescent="0.25">
      <c r="A334" s="644"/>
      <c r="B334" s="645"/>
      <c r="C334" s="645"/>
      <c r="D334" s="645"/>
      <c r="E334" s="645"/>
      <c r="F334" s="645"/>
      <c r="G334" s="645"/>
      <c r="I334" s="644"/>
      <c r="J334" s="644"/>
      <c r="K334" s="644"/>
      <c r="L334" s="644"/>
    </row>
    <row r="335" spans="1:12" s="668" customFormat="1" x14ac:dyDescent="0.25">
      <c r="A335" s="644"/>
      <c r="B335" s="645"/>
      <c r="C335" s="645"/>
      <c r="D335" s="645"/>
      <c r="E335" s="645"/>
      <c r="F335" s="645"/>
      <c r="G335" s="645"/>
      <c r="I335" s="644"/>
      <c r="J335" s="644"/>
      <c r="K335" s="644"/>
      <c r="L335" s="644"/>
    </row>
    <row r="336" spans="1:12" s="668" customFormat="1" x14ac:dyDescent="0.25">
      <c r="A336" s="644"/>
      <c r="B336" s="645"/>
      <c r="C336" s="645"/>
      <c r="D336" s="645"/>
      <c r="E336" s="645"/>
      <c r="F336" s="645"/>
      <c r="G336" s="645"/>
      <c r="I336" s="644"/>
      <c r="J336" s="644"/>
      <c r="K336" s="644"/>
      <c r="L336" s="644"/>
    </row>
    <row r="337" spans="1:12" s="668" customFormat="1" x14ac:dyDescent="0.25">
      <c r="A337" s="644"/>
      <c r="B337" s="645"/>
      <c r="C337" s="645"/>
      <c r="D337" s="645"/>
      <c r="E337" s="645"/>
      <c r="F337" s="645"/>
      <c r="G337" s="645"/>
      <c r="I337" s="644"/>
      <c r="J337" s="644"/>
      <c r="K337" s="644"/>
      <c r="L337" s="644"/>
    </row>
    <row r="338" spans="1:12" s="668" customFormat="1" x14ac:dyDescent="0.25">
      <c r="A338" s="644"/>
      <c r="B338" s="645"/>
      <c r="C338" s="645"/>
      <c r="D338" s="645"/>
      <c r="E338" s="645"/>
      <c r="F338" s="645"/>
      <c r="G338" s="645"/>
      <c r="I338" s="644"/>
      <c r="J338" s="644"/>
      <c r="K338" s="644"/>
      <c r="L338" s="644"/>
    </row>
    <row r="339" spans="1:12" s="668" customFormat="1" x14ac:dyDescent="0.25">
      <c r="A339" s="644"/>
      <c r="B339" s="645"/>
      <c r="C339" s="645"/>
      <c r="D339" s="645"/>
      <c r="E339" s="645"/>
      <c r="F339" s="645"/>
      <c r="G339" s="645"/>
      <c r="I339" s="644"/>
      <c r="J339" s="644"/>
      <c r="K339" s="644"/>
      <c r="L339" s="644"/>
    </row>
    <row r="340" spans="1:12" s="668" customFormat="1" x14ac:dyDescent="0.25">
      <c r="A340" s="644"/>
      <c r="B340" s="645"/>
      <c r="C340" s="645"/>
      <c r="D340" s="645"/>
      <c r="E340" s="645"/>
      <c r="F340" s="645"/>
      <c r="G340" s="645"/>
      <c r="I340" s="644"/>
      <c r="J340" s="644"/>
      <c r="K340" s="644"/>
      <c r="L340" s="644"/>
    </row>
    <row r="341" spans="1:12" s="668" customFormat="1" x14ac:dyDescent="0.25">
      <c r="A341" s="644"/>
      <c r="B341" s="645"/>
      <c r="C341" s="645"/>
      <c r="D341" s="645"/>
      <c r="E341" s="645"/>
      <c r="F341" s="645"/>
      <c r="G341" s="645"/>
      <c r="I341" s="644"/>
      <c r="J341" s="644"/>
      <c r="K341" s="644"/>
      <c r="L341" s="644"/>
    </row>
    <row r="342" spans="1:12" s="668" customFormat="1" x14ac:dyDescent="0.25">
      <c r="A342" s="644"/>
      <c r="B342" s="645"/>
      <c r="C342" s="645"/>
      <c r="D342" s="645"/>
      <c r="E342" s="645"/>
      <c r="F342" s="645"/>
      <c r="G342" s="645"/>
      <c r="I342" s="644"/>
      <c r="J342" s="644"/>
      <c r="K342" s="644"/>
      <c r="L342" s="644"/>
    </row>
    <row r="343" spans="1:12" s="668" customFormat="1" x14ac:dyDescent="0.25">
      <c r="A343" s="644"/>
      <c r="B343" s="645"/>
      <c r="C343" s="645"/>
      <c r="D343" s="645"/>
      <c r="E343" s="645"/>
      <c r="F343" s="645"/>
      <c r="G343" s="645"/>
      <c r="I343" s="644"/>
      <c r="J343" s="644"/>
      <c r="K343" s="644"/>
      <c r="L343" s="644"/>
    </row>
    <row r="344" spans="1:12" s="668" customFormat="1" x14ac:dyDescent="0.25">
      <c r="A344" s="644"/>
      <c r="B344" s="645"/>
      <c r="C344" s="645"/>
      <c r="D344" s="645"/>
      <c r="E344" s="645"/>
      <c r="F344" s="645"/>
      <c r="G344" s="645"/>
      <c r="I344" s="644"/>
      <c r="J344" s="644"/>
      <c r="K344" s="644"/>
      <c r="L344" s="644"/>
    </row>
    <row r="345" spans="1:12" s="668" customFormat="1" x14ac:dyDescent="0.25">
      <c r="A345" s="644"/>
      <c r="B345" s="645"/>
      <c r="C345" s="645"/>
      <c r="D345" s="645"/>
      <c r="E345" s="645"/>
      <c r="F345" s="645"/>
      <c r="G345" s="645"/>
      <c r="I345" s="644"/>
      <c r="J345" s="644"/>
      <c r="K345" s="644"/>
      <c r="L345" s="644"/>
    </row>
    <row r="346" spans="1:12" s="668" customFormat="1" x14ac:dyDescent="0.25">
      <c r="A346" s="644"/>
      <c r="B346" s="645"/>
      <c r="C346" s="645"/>
      <c r="D346" s="645"/>
      <c r="E346" s="645"/>
      <c r="F346" s="645"/>
      <c r="G346" s="645"/>
      <c r="I346" s="644"/>
      <c r="J346" s="644"/>
      <c r="K346" s="644"/>
      <c r="L346" s="644"/>
    </row>
    <row r="347" spans="1:12" s="668" customFormat="1" x14ac:dyDescent="0.25">
      <c r="A347" s="644"/>
      <c r="B347" s="645"/>
      <c r="C347" s="645"/>
      <c r="D347" s="645"/>
      <c r="E347" s="645"/>
      <c r="F347" s="645"/>
      <c r="G347" s="645"/>
      <c r="I347" s="644"/>
      <c r="J347" s="644"/>
      <c r="K347" s="644"/>
      <c r="L347" s="644"/>
    </row>
    <row r="348" spans="1:12" s="668" customFormat="1" x14ac:dyDescent="0.25">
      <c r="A348" s="644"/>
      <c r="B348" s="645"/>
      <c r="C348" s="645"/>
      <c r="D348" s="645"/>
      <c r="E348" s="645"/>
      <c r="F348" s="645"/>
      <c r="G348" s="645"/>
      <c r="I348" s="644"/>
      <c r="J348" s="644"/>
      <c r="K348" s="644"/>
      <c r="L348" s="644"/>
    </row>
    <row r="349" spans="1:12" s="668" customFormat="1" x14ac:dyDescent="0.25">
      <c r="A349" s="644"/>
      <c r="B349" s="645"/>
      <c r="C349" s="645"/>
      <c r="D349" s="645"/>
      <c r="E349" s="645"/>
      <c r="F349" s="645"/>
      <c r="G349" s="645"/>
      <c r="I349" s="644"/>
      <c r="J349" s="644"/>
      <c r="K349" s="644"/>
      <c r="L349" s="644"/>
    </row>
    <row r="350" spans="1:12" s="668" customFormat="1" x14ac:dyDescent="0.25">
      <c r="A350" s="644"/>
      <c r="B350" s="645"/>
      <c r="C350" s="645"/>
      <c r="D350" s="645"/>
      <c r="E350" s="645"/>
      <c r="F350" s="645"/>
      <c r="G350" s="645"/>
      <c r="I350" s="644"/>
      <c r="J350" s="644"/>
      <c r="K350" s="644"/>
      <c r="L350" s="644"/>
    </row>
    <row r="351" spans="1:12" s="668" customFormat="1" x14ac:dyDescent="0.25">
      <c r="A351" s="644"/>
      <c r="B351" s="645"/>
      <c r="C351" s="645"/>
      <c r="D351" s="645"/>
      <c r="E351" s="645"/>
      <c r="F351" s="645"/>
      <c r="G351" s="645"/>
      <c r="I351" s="644"/>
      <c r="J351" s="644"/>
      <c r="K351" s="644"/>
      <c r="L351" s="644"/>
    </row>
    <row r="352" spans="1:12" s="668" customFormat="1" x14ac:dyDescent="0.25">
      <c r="A352" s="644"/>
      <c r="B352" s="645"/>
      <c r="C352" s="645"/>
      <c r="D352" s="645"/>
      <c r="E352" s="645"/>
      <c r="F352" s="645"/>
      <c r="G352" s="645"/>
      <c r="I352" s="644"/>
      <c r="J352" s="644"/>
      <c r="K352" s="644"/>
      <c r="L352" s="644"/>
    </row>
    <row r="353" spans="1:12" s="668" customFormat="1" x14ac:dyDescent="0.25">
      <c r="A353" s="644"/>
      <c r="B353" s="645"/>
      <c r="C353" s="645"/>
      <c r="D353" s="645"/>
      <c r="E353" s="645"/>
      <c r="F353" s="645"/>
      <c r="G353" s="645"/>
      <c r="I353" s="644"/>
      <c r="J353" s="644"/>
      <c r="K353" s="644"/>
      <c r="L353" s="644"/>
    </row>
    <row r="354" spans="1:12" s="668" customFormat="1" x14ac:dyDescent="0.25">
      <c r="A354" s="644"/>
      <c r="B354" s="645"/>
      <c r="C354" s="645"/>
      <c r="D354" s="645"/>
      <c r="E354" s="645"/>
      <c r="F354" s="645"/>
      <c r="G354" s="645"/>
      <c r="I354" s="644"/>
      <c r="J354" s="644"/>
      <c r="K354" s="644"/>
      <c r="L354" s="644"/>
    </row>
    <row r="355" spans="1:12" s="668" customFormat="1" x14ac:dyDescent="0.25">
      <c r="A355" s="644"/>
      <c r="B355" s="645"/>
      <c r="C355" s="645"/>
      <c r="D355" s="645"/>
      <c r="E355" s="645"/>
      <c r="F355" s="645"/>
      <c r="G355" s="645"/>
      <c r="I355" s="644"/>
      <c r="J355" s="644"/>
      <c r="K355" s="644"/>
      <c r="L355" s="644"/>
    </row>
    <row r="356" spans="1:12" s="668" customFormat="1" x14ac:dyDescent="0.25">
      <c r="A356" s="644"/>
      <c r="B356" s="645"/>
      <c r="C356" s="645"/>
      <c r="D356" s="645"/>
      <c r="E356" s="645"/>
      <c r="F356" s="645"/>
      <c r="G356" s="645"/>
      <c r="I356" s="644"/>
      <c r="J356" s="644"/>
      <c r="K356" s="644"/>
      <c r="L356" s="644"/>
    </row>
    <row r="357" spans="1:12" s="668" customFormat="1" x14ac:dyDescent="0.25">
      <c r="A357" s="644"/>
      <c r="B357" s="645"/>
      <c r="C357" s="645"/>
      <c r="D357" s="645"/>
      <c r="E357" s="645"/>
      <c r="F357" s="645"/>
      <c r="G357" s="645"/>
      <c r="I357" s="644"/>
      <c r="J357" s="644"/>
      <c r="K357" s="644"/>
      <c r="L357" s="644"/>
    </row>
    <row r="358" spans="1:12" s="668" customFormat="1" x14ac:dyDescent="0.25">
      <c r="A358" s="644"/>
      <c r="B358" s="645"/>
      <c r="C358" s="645"/>
      <c r="D358" s="645"/>
      <c r="E358" s="645"/>
      <c r="F358" s="645"/>
      <c r="G358" s="645"/>
      <c r="I358" s="644"/>
      <c r="J358" s="644"/>
      <c r="K358" s="644"/>
      <c r="L358" s="644"/>
    </row>
    <row r="359" spans="1:12" s="668" customFormat="1" x14ac:dyDescent="0.25">
      <c r="A359" s="644"/>
      <c r="B359" s="645"/>
      <c r="C359" s="645"/>
      <c r="D359" s="645"/>
      <c r="E359" s="645"/>
      <c r="F359" s="645"/>
      <c r="G359" s="645"/>
      <c r="I359" s="644"/>
      <c r="J359" s="644"/>
      <c r="K359" s="644"/>
      <c r="L359" s="644"/>
    </row>
    <row r="360" spans="1:12" s="668" customFormat="1" x14ac:dyDescent="0.25">
      <c r="A360" s="644"/>
      <c r="B360" s="645"/>
      <c r="C360" s="645"/>
      <c r="D360" s="645"/>
      <c r="E360" s="645"/>
      <c r="F360" s="645"/>
      <c r="G360" s="645"/>
      <c r="I360" s="644"/>
      <c r="J360" s="644"/>
      <c r="K360" s="644"/>
      <c r="L360" s="644"/>
    </row>
    <row r="361" spans="1:12" s="668" customFormat="1" x14ac:dyDescent="0.25">
      <c r="A361" s="644"/>
      <c r="B361" s="645"/>
      <c r="C361" s="645"/>
      <c r="D361" s="645"/>
      <c r="E361" s="645"/>
      <c r="F361" s="645"/>
      <c r="G361" s="645"/>
      <c r="I361" s="644"/>
      <c r="J361" s="644"/>
      <c r="K361" s="644"/>
      <c r="L361" s="644"/>
    </row>
    <row r="362" spans="1:12" s="668" customFormat="1" x14ac:dyDescent="0.25">
      <c r="A362" s="644"/>
      <c r="B362" s="645"/>
      <c r="C362" s="645"/>
      <c r="D362" s="645"/>
      <c r="E362" s="645"/>
      <c r="F362" s="645"/>
      <c r="G362" s="645"/>
      <c r="I362" s="644"/>
      <c r="J362" s="644"/>
      <c r="K362" s="644"/>
      <c r="L362" s="644"/>
    </row>
    <row r="363" spans="1:12" s="668" customFormat="1" x14ac:dyDescent="0.25">
      <c r="A363" s="644"/>
      <c r="B363" s="645"/>
      <c r="C363" s="645"/>
      <c r="D363" s="645"/>
      <c r="E363" s="645"/>
      <c r="F363" s="645"/>
      <c r="G363" s="645"/>
      <c r="I363" s="644"/>
      <c r="J363" s="644"/>
      <c r="K363" s="644"/>
      <c r="L363" s="644"/>
    </row>
    <row r="364" spans="1:12" s="668" customFormat="1" x14ac:dyDescent="0.25">
      <c r="A364" s="644"/>
      <c r="B364" s="645"/>
      <c r="C364" s="645"/>
      <c r="D364" s="645"/>
      <c r="E364" s="645"/>
      <c r="F364" s="645"/>
      <c r="G364" s="645"/>
      <c r="I364" s="644"/>
      <c r="J364" s="644"/>
      <c r="K364" s="644"/>
      <c r="L364" s="644"/>
    </row>
    <row r="365" spans="1:12" s="668" customFormat="1" x14ac:dyDescent="0.25">
      <c r="A365" s="644"/>
      <c r="B365" s="645"/>
      <c r="C365" s="645"/>
      <c r="D365" s="645"/>
      <c r="E365" s="645"/>
      <c r="F365" s="645"/>
      <c r="G365" s="645"/>
      <c r="I365" s="644"/>
      <c r="J365" s="644"/>
      <c r="K365" s="644"/>
      <c r="L365" s="644"/>
    </row>
    <row r="366" spans="1:12" s="668" customFormat="1" x14ac:dyDescent="0.25">
      <c r="A366" s="644"/>
      <c r="B366" s="645"/>
      <c r="C366" s="645"/>
      <c r="D366" s="645"/>
      <c r="E366" s="645"/>
      <c r="F366" s="645"/>
      <c r="G366" s="645"/>
      <c r="I366" s="644"/>
      <c r="J366" s="644"/>
      <c r="K366" s="644"/>
      <c r="L366" s="644"/>
    </row>
    <row r="367" spans="1:12" s="668" customFormat="1" x14ac:dyDescent="0.25">
      <c r="A367" s="644"/>
      <c r="B367" s="645"/>
      <c r="C367" s="645"/>
      <c r="D367" s="645"/>
      <c r="E367" s="645"/>
      <c r="F367" s="645"/>
      <c r="G367" s="645"/>
      <c r="I367" s="644"/>
      <c r="J367" s="644"/>
      <c r="K367" s="644"/>
      <c r="L367" s="644"/>
    </row>
    <row r="368" spans="1:12" s="668" customFormat="1" x14ac:dyDescent="0.25">
      <c r="A368" s="644"/>
      <c r="B368" s="645"/>
      <c r="C368" s="645"/>
      <c r="D368" s="645"/>
      <c r="E368" s="645"/>
      <c r="F368" s="645"/>
      <c r="G368" s="645"/>
      <c r="I368" s="644"/>
      <c r="J368" s="644"/>
      <c r="K368" s="644"/>
      <c r="L368" s="644"/>
    </row>
    <row r="369" spans="1:12" s="668" customFormat="1" x14ac:dyDescent="0.25">
      <c r="A369" s="644"/>
      <c r="B369" s="645"/>
      <c r="C369" s="645"/>
      <c r="D369" s="645"/>
      <c r="E369" s="645"/>
      <c r="F369" s="645"/>
      <c r="G369" s="645"/>
      <c r="I369" s="644"/>
      <c r="J369" s="644"/>
      <c r="K369" s="644"/>
      <c r="L369" s="644"/>
    </row>
    <row r="370" spans="1:12" s="668" customFormat="1" x14ac:dyDescent="0.25">
      <c r="A370" s="644"/>
      <c r="B370" s="645"/>
      <c r="C370" s="645"/>
      <c r="D370" s="645"/>
      <c r="E370" s="645"/>
      <c r="F370" s="645"/>
      <c r="G370" s="645"/>
      <c r="I370" s="644"/>
      <c r="J370" s="644"/>
      <c r="K370" s="644"/>
      <c r="L370" s="644"/>
    </row>
    <row r="371" spans="1:12" s="668" customFormat="1" x14ac:dyDescent="0.25">
      <c r="A371" s="644"/>
      <c r="B371" s="645"/>
      <c r="C371" s="645"/>
      <c r="D371" s="645"/>
      <c r="E371" s="645"/>
      <c r="F371" s="645"/>
      <c r="G371" s="645"/>
      <c r="I371" s="644"/>
      <c r="J371" s="644"/>
      <c r="K371" s="644"/>
      <c r="L371" s="644"/>
    </row>
    <row r="372" spans="1:12" s="668" customFormat="1" x14ac:dyDescent="0.25">
      <c r="A372" s="644"/>
      <c r="B372" s="645"/>
      <c r="C372" s="645"/>
      <c r="D372" s="645"/>
      <c r="E372" s="645"/>
      <c r="F372" s="645"/>
      <c r="G372" s="645"/>
      <c r="I372" s="644"/>
      <c r="J372" s="644"/>
      <c r="K372" s="644"/>
      <c r="L372" s="644"/>
    </row>
    <row r="373" spans="1:12" s="668" customFormat="1" x14ac:dyDescent="0.25">
      <c r="A373" s="644"/>
      <c r="B373" s="645"/>
      <c r="C373" s="645"/>
      <c r="D373" s="645"/>
      <c r="E373" s="645"/>
      <c r="F373" s="645"/>
      <c r="G373" s="645"/>
      <c r="I373" s="644"/>
      <c r="J373" s="644"/>
      <c r="K373" s="644"/>
      <c r="L373" s="644"/>
    </row>
    <row r="374" spans="1:12" s="668" customFormat="1" x14ac:dyDescent="0.25">
      <c r="A374" s="644"/>
      <c r="B374" s="645"/>
      <c r="C374" s="645"/>
      <c r="D374" s="645"/>
      <c r="E374" s="645"/>
      <c r="F374" s="645"/>
      <c r="G374" s="645"/>
      <c r="I374" s="644"/>
      <c r="J374" s="644"/>
      <c r="K374" s="644"/>
      <c r="L374" s="644"/>
    </row>
    <row r="375" spans="1:12" s="668" customFormat="1" x14ac:dyDescent="0.25">
      <c r="A375" s="644"/>
      <c r="B375" s="645"/>
      <c r="C375" s="645"/>
      <c r="D375" s="645"/>
      <c r="E375" s="645"/>
      <c r="F375" s="645"/>
      <c r="G375" s="645"/>
      <c r="I375" s="644"/>
      <c r="J375" s="644"/>
      <c r="K375" s="644"/>
      <c r="L375" s="644"/>
    </row>
    <row r="376" spans="1:12" s="668" customFormat="1" x14ac:dyDescent="0.25">
      <c r="A376" s="644"/>
      <c r="B376" s="645"/>
      <c r="C376" s="645"/>
      <c r="D376" s="645"/>
      <c r="E376" s="645"/>
      <c r="F376" s="645"/>
      <c r="G376" s="645"/>
      <c r="I376" s="644"/>
      <c r="J376" s="644"/>
      <c r="K376" s="644"/>
      <c r="L376" s="644"/>
    </row>
    <row r="377" spans="1:12" s="668" customFormat="1" x14ac:dyDescent="0.25">
      <c r="A377" s="644"/>
      <c r="B377" s="645"/>
      <c r="C377" s="645"/>
      <c r="D377" s="645"/>
      <c r="E377" s="645"/>
      <c r="F377" s="645"/>
      <c r="G377" s="645"/>
      <c r="I377" s="644"/>
      <c r="J377" s="644"/>
      <c r="K377" s="644"/>
      <c r="L377" s="644"/>
    </row>
    <row r="378" spans="1:12" s="668" customFormat="1" x14ac:dyDescent="0.25">
      <c r="A378" s="644"/>
      <c r="B378" s="645"/>
      <c r="C378" s="645"/>
      <c r="D378" s="645"/>
      <c r="E378" s="645"/>
      <c r="F378" s="645"/>
      <c r="G378" s="645"/>
      <c r="I378" s="644"/>
      <c r="J378" s="644"/>
      <c r="K378" s="644"/>
      <c r="L378" s="644"/>
    </row>
    <row r="379" spans="1:12" s="668" customFormat="1" x14ac:dyDescent="0.25">
      <c r="A379" s="644"/>
      <c r="B379" s="645"/>
      <c r="C379" s="645"/>
      <c r="D379" s="645"/>
      <c r="E379" s="645"/>
      <c r="F379" s="645"/>
      <c r="G379" s="645"/>
      <c r="I379" s="644"/>
      <c r="J379" s="644"/>
      <c r="K379" s="644"/>
      <c r="L379" s="644"/>
    </row>
    <row r="380" spans="1:12" s="668" customFormat="1" x14ac:dyDescent="0.25">
      <c r="A380" s="644"/>
      <c r="B380" s="645"/>
      <c r="C380" s="645"/>
      <c r="D380" s="645"/>
      <c r="E380" s="645"/>
      <c r="F380" s="645"/>
      <c r="G380" s="645"/>
      <c r="I380" s="644"/>
      <c r="J380" s="644"/>
      <c r="K380" s="644"/>
      <c r="L380" s="644"/>
    </row>
    <row r="381" spans="1:12" s="668" customFormat="1" x14ac:dyDescent="0.25">
      <c r="A381" s="644"/>
      <c r="B381" s="645"/>
      <c r="C381" s="645"/>
      <c r="D381" s="645"/>
      <c r="E381" s="645"/>
      <c r="F381" s="645"/>
      <c r="G381" s="645"/>
      <c r="I381" s="644"/>
      <c r="J381" s="644"/>
      <c r="K381" s="644"/>
      <c r="L381" s="644"/>
    </row>
    <row r="382" spans="1:12" s="668" customFormat="1" x14ac:dyDescent="0.25">
      <c r="A382" s="644"/>
      <c r="B382" s="645"/>
      <c r="C382" s="645"/>
      <c r="D382" s="645"/>
      <c r="E382" s="645"/>
      <c r="F382" s="645"/>
      <c r="G382" s="645"/>
      <c r="I382" s="644"/>
      <c r="J382" s="644"/>
      <c r="K382" s="644"/>
      <c r="L382" s="644"/>
    </row>
    <row r="383" spans="1:12" s="668" customFormat="1" x14ac:dyDescent="0.25">
      <c r="A383" s="644"/>
      <c r="B383" s="645"/>
      <c r="C383" s="645"/>
      <c r="D383" s="645"/>
      <c r="E383" s="645"/>
      <c r="F383" s="645"/>
      <c r="G383" s="645"/>
      <c r="I383" s="644"/>
      <c r="J383" s="644"/>
      <c r="K383" s="644"/>
      <c r="L383" s="644"/>
    </row>
    <row r="384" spans="1:12" s="668" customFormat="1" x14ac:dyDescent="0.25">
      <c r="A384" s="644"/>
      <c r="B384" s="645"/>
      <c r="C384" s="645"/>
      <c r="D384" s="645"/>
      <c r="E384" s="645"/>
      <c r="F384" s="645"/>
      <c r="G384" s="645"/>
      <c r="I384" s="644"/>
      <c r="J384" s="644"/>
      <c r="K384" s="644"/>
      <c r="L384" s="644"/>
    </row>
    <row r="385" spans="1:12" s="668" customFormat="1" x14ac:dyDescent="0.25">
      <c r="A385" s="644"/>
      <c r="B385" s="645"/>
      <c r="C385" s="645"/>
      <c r="D385" s="645"/>
      <c r="E385" s="645"/>
      <c r="F385" s="645"/>
      <c r="G385" s="645"/>
      <c r="I385" s="644"/>
      <c r="J385" s="644"/>
      <c r="K385" s="644"/>
      <c r="L385" s="644"/>
    </row>
    <row r="386" spans="1:12" s="668" customFormat="1" x14ac:dyDescent="0.25">
      <c r="A386" s="644"/>
      <c r="B386" s="645"/>
      <c r="C386" s="645"/>
      <c r="D386" s="645"/>
      <c r="E386" s="645"/>
      <c r="F386" s="645"/>
      <c r="G386" s="645"/>
      <c r="I386" s="644"/>
      <c r="J386" s="644"/>
      <c r="K386" s="644"/>
      <c r="L386" s="644"/>
    </row>
    <row r="387" spans="1:12" s="668" customFormat="1" x14ac:dyDescent="0.25">
      <c r="A387" s="644"/>
      <c r="B387" s="645"/>
      <c r="C387" s="645"/>
      <c r="D387" s="645"/>
      <c r="E387" s="645"/>
      <c r="F387" s="645"/>
      <c r="G387" s="645"/>
      <c r="I387" s="644"/>
      <c r="J387" s="644"/>
      <c r="K387" s="644"/>
      <c r="L387" s="644"/>
    </row>
    <row r="388" spans="1:12" s="668" customFormat="1" x14ac:dyDescent="0.25">
      <c r="A388" s="644"/>
      <c r="B388" s="645"/>
      <c r="C388" s="645"/>
      <c r="D388" s="645"/>
      <c r="E388" s="645"/>
      <c r="F388" s="645"/>
      <c r="G388" s="645"/>
      <c r="I388" s="644"/>
      <c r="J388" s="644"/>
      <c r="K388" s="644"/>
      <c r="L388" s="644"/>
    </row>
    <row r="389" spans="1:12" s="668" customFormat="1" x14ac:dyDescent="0.25">
      <c r="A389" s="644"/>
      <c r="B389" s="645"/>
      <c r="C389" s="645"/>
      <c r="D389" s="645"/>
      <c r="E389" s="645"/>
      <c r="F389" s="645"/>
      <c r="G389" s="645"/>
      <c r="I389" s="644"/>
      <c r="J389" s="644"/>
      <c r="K389" s="644"/>
      <c r="L389" s="644"/>
    </row>
    <row r="390" spans="1:12" s="668" customFormat="1" x14ac:dyDescent="0.25">
      <c r="A390" s="644"/>
      <c r="B390" s="645"/>
      <c r="C390" s="645"/>
      <c r="D390" s="645"/>
      <c r="E390" s="645"/>
      <c r="F390" s="645"/>
      <c r="G390" s="645"/>
      <c r="I390" s="644"/>
      <c r="J390" s="644"/>
      <c r="K390" s="644"/>
      <c r="L390" s="644"/>
    </row>
    <row r="391" spans="1:12" s="668" customFormat="1" x14ac:dyDescent="0.25">
      <c r="A391" s="644"/>
      <c r="B391" s="645"/>
      <c r="C391" s="645"/>
      <c r="D391" s="645"/>
      <c r="E391" s="645"/>
      <c r="F391" s="645"/>
      <c r="G391" s="645"/>
      <c r="I391" s="644"/>
      <c r="J391" s="644"/>
      <c r="K391" s="644"/>
      <c r="L391" s="644"/>
    </row>
    <row r="392" spans="1:12" s="668" customFormat="1" x14ac:dyDescent="0.25">
      <c r="A392" s="644"/>
      <c r="B392" s="645"/>
      <c r="C392" s="645"/>
      <c r="D392" s="645"/>
      <c r="E392" s="645"/>
      <c r="F392" s="645"/>
      <c r="G392" s="645"/>
      <c r="I392" s="644"/>
      <c r="J392" s="644"/>
      <c r="K392" s="644"/>
      <c r="L392" s="644"/>
    </row>
    <row r="393" spans="1:12" s="668" customFormat="1" x14ac:dyDescent="0.25">
      <c r="A393" s="644"/>
      <c r="B393" s="645"/>
      <c r="C393" s="645"/>
      <c r="D393" s="645"/>
      <c r="E393" s="645"/>
      <c r="F393" s="645"/>
      <c r="G393" s="645"/>
      <c r="I393" s="644"/>
      <c r="J393" s="644"/>
      <c r="K393" s="644"/>
      <c r="L393" s="644"/>
    </row>
    <row r="394" spans="1:12" s="668" customFormat="1" x14ac:dyDescent="0.25">
      <c r="A394" s="644"/>
      <c r="B394" s="645"/>
      <c r="C394" s="645"/>
      <c r="D394" s="645"/>
      <c r="E394" s="645"/>
      <c r="F394" s="645"/>
      <c r="G394" s="645"/>
      <c r="I394" s="644"/>
      <c r="J394" s="644"/>
      <c r="K394" s="644"/>
      <c r="L394" s="644"/>
    </row>
    <row r="395" spans="1:12" s="668" customFormat="1" x14ac:dyDescent="0.25">
      <c r="A395" s="644"/>
      <c r="B395" s="645"/>
      <c r="C395" s="645"/>
      <c r="D395" s="645"/>
      <c r="E395" s="645"/>
      <c r="F395" s="645"/>
      <c r="G395" s="645"/>
      <c r="I395" s="644"/>
      <c r="J395" s="644"/>
      <c r="K395" s="644"/>
      <c r="L395" s="644"/>
    </row>
    <row r="396" spans="1:12" s="668" customFormat="1" x14ac:dyDescent="0.25">
      <c r="A396" s="644"/>
      <c r="B396" s="645"/>
      <c r="C396" s="645"/>
      <c r="D396" s="645"/>
      <c r="E396" s="645"/>
      <c r="F396" s="645"/>
      <c r="G396" s="645"/>
      <c r="I396" s="644"/>
      <c r="J396" s="644"/>
      <c r="K396" s="644"/>
      <c r="L396" s="644"/>
    </row>
    <row r="397" spans="1:12" s="668" customFormat="1" x14ac:dyDescent="0.25">
      <c r="A397" s="644"/>
      <c r="B397" s="645"/>
      <c r="C397" s="645"/>
      <c r="D397" s="645"/>
      <c r="E397" s="645"/>
      <c r="F397" s="645"/>
      <c r="G397" s="645"/>
      <c r="I397" s="644"/>
      <c r="J397" s="644"/>
      <c r="K397" s="644"/>
      <c r="L397" s="644"/>
    </row>
    <row r="398" spans="1:12" s="668" customFormat="1" x14ac:dyDescent="0.25">
      <c r="A398" s="644"/>
      <c r="B398" s="645"/>
      <c r="C398" s="645"/>
      <c r="D398" s="645"/>
      <c r="E398" s="645"/>
      <c r="F398" s="645"/>
      <c r="G398" s="645"/>
      <c r="I398" s="644"/>
      <c r="J398" s="644"/>
      <c r="K398" s="644"/>
      <c r="L398" s="644"/>
    </row>
    <row r="399" spans="1:12" s="668" customFormat="1" x14ac:dyDescent="0.25">
      <c r="A399" s="644"/>
      <c r="B399" s="645"/>
      <c r="C399" s="645"/>
      <c r="D399" s="645"/>
      <c r="E399" s="645"/>
      <c r="F399" s="645"/>
      <c r="G399" s="645"/>
      <c r="I399" s="644"/>
      <c r="J399" s="644"/>
      <c r="K399" s="644"/>
      <c r="L399" s="644"/>
    </row>
    <row r="400" spans="1:12" s="668" customFormat="1" x14ac:dyDescent="0.25">
      <c r="A400" s="644"/>
      <c r="B400" s="645"/>
      <c r="C400" s="645"/>
      <c r="D400" s="645"/>
      <c r="E400" s="645"/>
      <c r="F400" s="645"/>
      <c r="G400" s="645"/>
      <c r="I400" s="644"/>
      <c r="J400" s="644"/>
      <c r="K400" s="644"/>
      <c r="L400" s="644"/>
    </row>
    <row r="401" spans="1:12" s="668" customFormat="1" x14ac:dyDescent="0.25">
      <c r="A401" s="644"/>
      <c r="B401" s="645"/>
      <c r="C401" s="645"/>
      <c r="D401" s="645"/>
      <c r="E401" s="645"/>
      <c r="F401" s="645"/>
      <c r="G401" s="645"/>
      <c r="I401" s="644"/>
      <c r="J401" s="644"/>
      <c r="K401" s="644"/>
      <c r="L401" s="644"/>
    </row>
    <row r="402" spans="1:12" s="668" customFormat="1" x14ac:dyDescent="0.25">
      <c r="A402" s="644"/>
      <c r="B402" s="645"/>
      <c r="C402" s="645"/>
      <c r="D402" s="645"/>
      <c r="E402" s="645"/>
      <c r="F402" s="645"/>
      <c r="G402" s="645"/>
      <c r="I402" s="644"/>
      <c r="J402" s="644"/>
      <c r="K402" s="644"/>
      <c r="L402" s="644"/>
    </row>
    <row r="403" spans="1:12" s="668" customFormat="1" x14ac:dyDescent="0.25">
      <c r="A403" s="644"/>
      <c r="B403" s="645"/>
      <c r="C403" s="645"/>
      <c r="D403" s="645"/>
      <c r="E403" s="645"/>
      <c r="F403" s="645"/>
      <c r="G403" s="645"/>
      <c r="I403" s="644"/>
      <c r="J403" s="644"/>
      <c r="K403" s="644"/>
      <c r="L403" s="644"/>
    </row>
    <row r="404" spans="1:12" s="668" customFormat="1" x14ac:dyDescent="0.25">
      <c r="A404" s="644"/>
      <c r="B404" s="645"/>
      <c r="C404" s="645"/>
      <c r="D404" s="645"/>
      <c r="E404" s="645"/>
      <c r="F404" s="645"/>
      <c r="G404" s="645"/>
      <c r="I404" s="644"/>
      <c r="J404" s="644"/>
      <c r="K404" s="644"/>
      <c r="L404" s="644"/>
    </row>
    <row r="405" spans="1:12" s="668" customFormat="1" x14ac:dyDescent="0.25">
      <c r="A405" s="644"/>
      <c r="B405" s="645"/>
      <c r="C405" s="645"/>
      <c r="D405" s="645"/>
      <c r="E405" s="645"/>
      <c r="F405" s="645"/>
      <c r="G405" s="645"/>
      <c r="I405" s="644"/>
      <c r="J405" s="644"/>
      <c r="K405" s="644"/>
      <c r="L405" s="644"/>
    </row>
    <row r="406" spans="1:12" s="668" customFormat="1" x14ac:dyDescent="0.25">
      <c r="A406" s="644"/>
      <c r="B406" s="645"/>
      <c r="C406" s="645"/>
      <c r="D406" s="645"/>
      <c r="E406" s="645"/>
      <c r="F406" s="645"/>
      <c r="G406" s="645"/>
      <c r="I406" s="644"/>
      <c r="J406" s="644"/>
      <c r="K406" s="644"/>
      <c r="L406" s="644"/>
    </row>
    <row r="407" spans="1:12" s="668" customFormat="1" x14ac:dyDescent="0.25">
      <c r="A407" s="644"/>
      <c r="B407" s="645"/>
      <c r="C407" s="645"/>
      <c r="D407" s="645"/>
      <c r="E407" s="645"/>
      <c r="F407" s="645"/>
      <c r="G407" s="645"/>
      <c r="I407" s="644"/>
      <c r="J407" s="644"/>
      <c r="K407" s="644"/>
      <c r="L407" s="644"/>
    </row>
    <row r="408" spans="1:12" s="668" customFormat="1" x14ac:dyDescent="0.25">
      <c r="A408" s="644"/>
      <c r="B408" s="645"/>
      <c r="C408" s="645"/>
      <c r="D408" s="645"/>
      <c r="E408" s="645"/>
      <c r="F408" s="645"/>
      <c r="G408" s="645"/>
      <c r="I408" s="644"/>
      <c r="J408" s="644"/>
      <c r="K408" s="644"/>
      <c r="L408" s="644"/>
    </row>
    <row r="409" spans="1:12" s="668" customFormat="1" x14ac:dyDescent="0.25">
      <c r="A409" s="644"/>
      <c r="B409" s="645"/>
      <c r="C409" s="645"/>
      <c r="D409" s="645"/>
      <c r="E409" s="645"/>
      <c r="F409" s="645"/>
      <c r="G409" s="645"/>
      <c r="I409" s="644"/>
      <c r="J409" s="644"/>
      <c r="K409" s="644"/>
      <c r="L409" s="644"/>
    </row>
    <row r="410" spans="1:12" s="668" customFormat="1" x14ac:dyDescent="0.25">
      <c r="A410" s="644"/>
      <c r="B410" s="645"/>
      <c r="C410" s="645"/>
      <c r="D410" s="645"/>
      <c r="E410" s="645"/>
      <c r="F410" s="645"/>
      <c r="G410" s="645"/>
      <c r="I410" s="644"/>
      <c r="J410" s="644"/>
      <c r="K410" s="644"/>
      <c r="L410" s="644"/>
    </row>
    <row r="411" spans="1:12" s="668" customFormat="1" x14ac:dyDescent="0.25">
      <c r="A411" s="644"/>
      <c r="B411" s="645"/>
      <c r="C411" s="645"/>
      <c r="D411" s="645"/>
      <c r="E411" s="645"/>
      <c r="F411" s="645"/>
      <c r="G411" s="645"/>
      <c r="I411" s="644"/>
      <c r="J411" s="644"/>
      <c r="K411" s="644"/>
      <c r="L411" s="644"/>
    </row>
    <row r="412" spans="1:12" s="668" customFormat="1" x14ac:dyDescent="0.25">
      <c r="A412" s="644"/>
      <c r="B412" s="645"/>
      <c r="C412" s="645"/>
      <c r="D412" s="645"/>
      <c r="E412" s="645"/>
      <c r="F412" s="645"/>
      <c r="G412" s="645"/>
      <c r="I412" s="644"/>
      <c r="J412" s="644"/>
      <c r="K412" s="644"/>
      <c r="L412" s="644"/>
    </row>
    <row r="413" spans="1:12" s="668" customFormat="1" x14ac:dyDescent="0.25">
      <c r="A413" s="644"/>
      <c r="B413" s="645"/>
      <c r="C413" s="645"/>
      <c r="D413" s="645"/>
      <c r="E413" s="645"/>
      <c r="F413" s="645"/>
      <c r="G413" s="645"/>
      <c r="I413" s="644"/>
      <c r="J413" s="644"/>
      <c r="K413" s="644"/>
      <c r="L413" s="644"/>
    </row>
    <row r="414" spans="1:12" s="668" customFormat="1" x14ac:dyDescent="0.25">
      <c r="A414" s="644"/>
      <c r="B414" s="645"/>
      <c r="C414" s="645"/>
      <c r="D414" s="645"/>
      <c r="E414" s="645"/>
      <c r="F414" s="645"/>
      <c r="G414" s="645"/>
      <c r="I414" s="644"/>
      <c r="J414" s="644"/>
      <c r="K414" s="644"/>
      <c r="L414" s="644"/>
    </row>
    <row r="415" spans="1:12" s="668" customFormat="1" x14ac:dyDescent="0.25">
      <c r="A415" s="644"/>
      <c r="B415" s="645"/>
      <c r="C415" s="645"/>
      <c r="D415" s="645"/>
      <c r="E415" s="645"/>
      <c r="F415" s="645"/>
      <c r="G415" s="645"/>
      <c r="I415" s="644"/>
      <c r="J415" s="644"/>
      <c r="K415" s="644"/>
      <c r="L415" s="644"/>
    </row>
    <row r="416" spans="1:12" s="668" customFormat="1" x14ac:dyDescent="0.25">
      <c r="A416" s="644"/>
      <c r="B416" s="645"/>
      <c r="C416" s="645"/>
      <c r="D416" s="645"/>
      <c r="E416" s="645"/>
      <c r="F416" s="645"/>
      <c r="G416" s="645"/>
      <c r="I416" s="644"/>
      <c r="J416" s="644"/>
      <c r="K416" s="644"/>
      <c r="L416" s="644"/>
    </row>
    <row r="417" spans="1:12" s="668" customFormat="1" x14ac:dyDescent="0.25">
      <c r="A417" s="644"/>
      <c r="B417" s="645"/>
      <c r="C417" s="645"/>
      <c r="D417" s="645"/>
      <c r="E417" s="645"/>
      <c r="F417" s="645"/>
      <c r="G417" s="645"/>
      <c r="I417" s="644"/>
      <c r="J417" s="644"/>
      <c r="K417" s="644"/>
      <c r="L417" s="644"/>
    </row>
    <row r="418" spans="1:12" s="668" customFormat="1" x14ac:dyDescent="0.25">
      <c r="A418" s="644"/>
      <c r="B418" s="645"/>
      <c r="C418" s="645"/>
      <c r="D418" s="645"/>
      <c r="E418" s="645"/>
      <c r="F418" s="645"/>
      <c r="G418" s="645"/>
      <c r="I418" s="644"/>
      <c r="J418" s="644"/>
      <c r="K418" s="644"/>
      <c r="L418" s="644"/>
    </row>
    <row r="419" spans="1:12" s="668" customFormat="1" x14ac:dyDescent="0.25">
      <c r="A419" s="644"/>
      <c r="B419" s="645"/>
      <c r="C419" s="645"/>
      <c r="D419" s="645"/>
      <c r="E419" s="645"/>
      <c r="F419" s="645"/>
      <c r="G419" s="645"/>
      <c r="I419" s="644"/>
      <c r="J419" s="644"/>
      <c r="K419" s="644"/>
      <c r="L419" s="644"/>
    </row>
    <row r="420" spans="1:12" s="668" customFormat="1" x14ac:dyDescent="0.25">
      <c r="A420" s="644"/>
      <c r="B420" s="645"/>
      <c r="C420" s="645"/>
      <c r="D420" s="645"/>
      <c r="E420" s="645"/>
      <c r="F420" s="645"/>
      <c r="G420" s="645"/>
      <c r="I420" s="644"/>
      <c r="J420" s="644"/>
      <c r="K420" s="644"/>
      <c r="L420" s="644"/>
    </row>
    <row r="421" spans="1:12" s="668" customFormat="1" x14ac:dyDescent="0.25">
      <c r="A421" s="644"/>
      <c r="B421" s="645"/>
      <c r="C421" s="645"/>
      <c r="D421" s="645"/>
      <c r="E421" s="645"/>
      <c r="F421" s="645"/>
      <c r="G421" s="645"/>
      <c r="I421" s="644"/>
      <c r="J421" s="644"/>
      <c r="K421" s="644"/>
      <c r="L421" s="644"/>
    </row>
    <row r="422" spans="1:12" s="668" customFormat="1" x14ac:dyDescent="0.25">
      <c r="A422" s="644"/>
      <c r="B422" s="645"/>
      <c r="C422" s="645"/>
      <c r="D422" s="645"/>
      <c r="E422" s="645"/>
      <c r="F422" s="645"/>
      <c r="G422" s="645"/>
      <c r="I422" s="644"/>
      <c r="J422" s="644"/>
      <c r="K422" s="644"/>
      <c r="L422" s="644"/>
    </row>
    <row r="423" spans="1:12" s="668" customFormat="1" x14ac:dyDescent="0.25">
      <c r="A423" s="644"/>
      <c r="B423" s="645"/>
      <c r="C423" s="645"/>
      <c r="D423" s="645"/>
      <c r="E423" s="645"/>
      <c r="F423" s="645"/>
      <c r="G423" s="645"/>
      <c r="I423" s="644"/>
      <c r="J423" s="644"/>
      <c r="K423" s="644"/>
      <c r="L423" s="644"/>
    </row>
    <row r="424" spans="1:12" s="668" customFormat="1" x14ac:dyDescent="0.25">
      <c r="A424" s="644"/>
      <c r="B424" s="645"/>
      <c r="C424" s="645"/>
      <c r="D424" s="645"/>
      <c r="E424" s="645"/>
      <c r="F424" s="645"/>
      <c r="G424" s="645"/>
      <c r="I424" s="644"/>
      <c r="J424" s="644"/>
      <c r="K424" s="644"/>
      <c r="L424" s="644"/>
    </row>
    <row r="425" spans="1:12" s="668" customFormat="1" x14ac:dyDescent="0.25">
      <c r="A425" s="644"/>
      <c r="B425" s="645"/>
      <c r="C425" s="645"/>
      <c r="D425" s="645"/>
      <c r="E425" s="645"/>
      <c r="F425" s="645"/>
      <c r="G425" s="645"/>
      <c r="I425" s="644"/>
      <c r="J425" s="644"/>
      <c r="K425" s="644"/>
      <c r="L425" s="644"/>
    </row>
    <row r="426" spans="1:12" s="668" customFormat="1" x14ac:dyDescent="0.25">
      <c r="A426" s="644"/>
      <c r="B426" s="645"/>
      <c r="C426" s="645"/>
      <c r="D426" s="645"/>
      <c r="E426" s="645"/>
      <c r="F426" s="645"/>
      <c r="G426" s="645"/>
      <c r="I426" s="644"/>
      <c r="J426" s="644"/>
      <c r="K426" s="644"/>
      <c r="L426" s="644"/>
    </row>
    <row r="427" spans="1:12" s="668" customFormat="1" x14ac:dyDescent="0.25">
      <c r="A427" s="644"/>
      <c r="B427" s="645"/>
      <c r="C427" s="645"/>
      <c r="D427" s="645"/>
      <c r="E427" s="645"/>
      <c r="F427" s="645"/>
      <c r="G427" s="645"/>
      <c r="I427" s="644"/>
      <c r="J427" s="644"/>
      <c r="K427" s="644"/>
      <c r="L427" s="644"/>
    </row>
    <row r="428" spans="1:12" s="668" customFormat="1" x14ac:dyDescent="0.25">
      <c r="A428" s="644"/>
      <c r="B428" s="645"/>
      <c r="C428" s="645"/>
      <c r="D428" s="645"/>
      <c r="E428" s="645"/>
      <c r="F428" s="645"/>
      <c r="G428" s="645"/>
      <c r="I428" s="644"/>
      <c r="J428" s="644"/>
      <c r="K428" s="644"/>
      <c r="L428" s="644"/>
    </row>
    <row r="429" spans="1:12" s="668" customFormat="1" x14ac:dyDescent="0.25">
      <c r="A429" s="644"/>
      <c r="B429" s="645"/>
      <c r="C429" s="645"/>
      <c r="D429" s="645"/>
      <c r="E429" s="645"/>
      <c r="F429" s="645"/>
      <c r="G429" s="645"/>
      <c r="I429" s="644"/>
      <c r="J429" s="644"/>
      <c r="K429" s="644"/>
      <c r="L429" s="644"/>
    </row>
    <row r="430" spans="1:12" s="668" customFormat="1" x14ac:dyDescent="0.25">
      <c r="A430" s="644"/>
      <c r="B430" s="645"/>
      <c r="C430" s="645"/>
      <c r="D430" s="645"/>
      <c r="E430" s="645"/>
      <c r="F430" s="645"/>
      <c r="G430" s="645"/>
      <c r="I430" s="644"/>
      <c r="J430" s="644"/>
      <c r="K430" s="644"/>
      <c r="L430" s="644"/>
    </row>
    <row r="431" spans="1:12" s="668" customFormat="1" x14ac:dyDescent="0.25">
      <c r="A431" s="644"/>
      <c r="B431" s="645"/>
      <c r="C431" s="645"/>
      <c r="D431" s="645"/>
      <c r="E431" s="645"/>
      <c r="F431" s="645"/>
      <c r="G431" s="645"/>
      <c r="I431" s="644"/>
      <c r="J431" s="644"/>
      <c r="K431" s="644"/>
      <c r="L431" s="644"/>
    </row>
    <row r="432" spans="1:12" s="668" customFormat="1" x14ac:dyDescent="0.25">
      <c r="A432" s="644"/>
      <c r="B432" s="645"/>
      <c r="C432" s="645"/>
      <c r="D432" s="645"/>
      <c r="E432" s="645"/>
      <c r="F432" s="645"/>
      <c r="G432" s="645"/>
      <c r="I432" s="644"/>
      <c r="J432" s="644"/>
      <c r="K432" s="644"/>
      <c r="L432" s="644"/>
    </row>
    <row r="433" spans="1:12" s="668" customFormat="1" x14ac:dyDescent="0.25">
      <c r="A433" s="644"/>
      <c r="B433" s="645"/>
      <c r="C433" s="645"/>
      <c r="D433" s="645"/>
      <c r="E433" s="645"/>
      <c r="F433" s="645"/>
      <c r="G433" s="645"/>
      <c r="I433" s="644"/>
      <c r="J433" s="644"/>
      <c r="K433" s="644"/>
      <c r="L433" s="644"/>
    </row>
    <row r="434" spans="1:12" s="668" customFormat="1" x14ac:dyDescent="0.25">
      <c r="A434" s="644"/>
      <c r="B434" s="645"/>
      <c r="C434" s="645"/>
      <c r="D434" s="645"/>
      <c r="E434" s="645"/>
      <c r="F434" s="645"/>
      <c r="G434" s="645"/>
      <c r="I434" s="644"/>
      <c r="J434" s="644"/>
      <c r="K434" s="644"/>
      <c r="L434" s="644"/>
    </row>
    <row r="435" spans="1:12" s="668" customFormat="1" x14ac:dyDescent="0.25">
      <c r="A435" s="644"/>
      <c r="B435" s="645"/>
      <c r="C435" s="645"/>
      <c r="D435" s="645"/>
      <c r="E435" s="645"/>
      <c r="F435" s="645"/>
      <c r="G435" s="645"/>
      <c r="I435" s="644"/>
      <c r="J435" s="644"/>
      <c r="K435" s="644"/>
      <c r="L435" s="644"/>
    </row>
    <row r="436" spans="1:12" s="668" customFormat="1" x14ac:dyDescent="0.25">
      <c r="A436" s="644"/>
      <c r="B436" s="645"/>
      <c r="C436" s="645"/>
      <c r="D436" s="645"/>
      <c r="E436" s="645"/>
      <c r="F436" s="645"/>
      <c r="G436" s="645"/>
      <c r="I436" s="644"/>
      <c r="J436" s="644"/>
      <c r="K436" s="644"/>
      <c r="L436" s="644"/>
    </row>
    <row r="437" spans="1:12" s="668" customFormat="1" x14ac:dyDescent="0.25">
      <c r="A437" s="644"/>
      <c r="B437" s="645"/>
      <c r="C437" s="645"/>
      <c r="D437" s="645"/>
      <c r="E437" s="645"/>
      <c r="F437" s="645"/>
      <c r="G437" s="645"/>
      <c r="I437" s="644"/>
      <c r="J437" s="644"/>
      <c r="K437" s="644"/>
      <c r="L437" s="644"/>
    </row>
    <row r="438" spans="1:12" s="668" customFormat="1" x14ac:dyDescent="0.25">
      <c r="A438" s="644"/>
      <c r="B438" s="645"/>
      <c r="C438" s="645"/>
      <c r="D438" s="645"/>
      <c r="E438" s="645"/>
      <c r="F438" s="645"/>
      <c r="G438" s="645"/>
      <c r="I438" s="644"/>
      <c r="J438" s="644"/>
      <c r="K438" s="644"/>
      <c r="L438" s="644"/>
    </row>
    <row r="439" spans="1:12" s="668" customFormat="1" x14ac:dyDescent="0.25">
      <c r="A439" s="644"/>
      <c r="B439" s="645"/>
      <c r="C439" s="645"/>
      <c r="D439" s="645"/>
      <c r="E439" s="645"/>
      <c r="F439" s="645"/>
      <c r="G439" s="645"/>
      <c r="I439" s="644"/>
      <c r="J439" s="644"/>
      <c r="K439" s="644"/>
      <c r="L439" s="644"/>
    </row>
    <row r="440" spans="1:12" s="668" customFormat="1" x14ac:dyDescent="0.25">
      <c r="A440" s="644"/>
      <c r="B440" s="645"/>
      <c r="C440" s="645"/>
      <c r="D440" s="645"/>
      <c r="E440" s="645"/>
      <c r="F440" s="645"/>
      <c r="G440" s="645"/>
      <c r="I440" s="644"/>
      <c r="J440" s="644"/>
      <c r="K440" s="644"/>
      <c r="L440" s="644"/>
    </row>
    <row r="441" spans="1:12" s="668" customFormat="1" x14ac:dyDescent="0.25">
      <c r="A441" s="644"/>
      <c r="B441" s="645"/>
      <c r="C441" s="645"/>
      <c r="D441" s="645"/>
      <c r="E441" s="645"/>
      <c r="F441" s="645"/>
      <c r="G441" s="645"/>
      <c r="I441" s="644"/>
      <c r="J441" s="644"/>
      <c r="K441" s="644"/>
      <c r="L441" s="644"/>
    </row>
    <row r="442" spans="1:12" s="668" customFormat="1" x14ac:dyDescent="0.25">
      <c r="A442" s="644"/>
      <c r="B442" s="645"/>
      <c r="C442" s="645"/>
      <c r="D442" s="645"/>
      <c r="E442" s="645"/>
      <c r="F442" s="645"/>
      <c r="G442" s="645"/>
      <c r="I442" s="644"/>
      <c r="J442" s="644"/>
      <c r="K442" s="644"/>
      <c r="L442" s="644"/>
    </row>
    <row r="443" spans="1:12" s="668" customFormat="1" x14ac:dyDescent="0.25">
      <c r="A443" s="644"/>
      <c r="B443" s="645"/>
      <c r="C443" s="645"/>
      <c r="D443" s="645"/>
      <c r="E443" s="645"/>
      <c r="F443" s="645"/>
      <c r="G443" s="645"/>
      <c r="I443" s="644"/>
      <c r="J443" s="644"/>
      <c r="K443" s="644"/>
      <c r="L443" s="644"/>
    </row>
    <row r="444" spans="1:12" s="668" customFormat="1" x14ac:dyDescent="0.25">
      <c r="A444" s="644"/>
      <c r="B444" s="645"/>
      <c r="C444" s="645"/>
      <c r="D444" s="645"/>
      <c r="E444" s="645"/>
      <c r="F444" s="645"/>
      <c r="G444" s="645"/>
      <c r="I444" s="644"/>
      <c r="J444" s="644"/>
      <c r="K444" s="644"/>
      <c r="L444" s="644"/>
    </row>
    <row r="445" spans="1:12" s="668" customFormat="1" x14ac:dyDescent="0.25">
      <c r="A445" s="644"/>
      <c r="B445" s="645"/>
      <c r="C445" s="645"/>
      <c r="D445" s="645"/>
      <c r="E445" s="645"/>
      <c r="F445" s="645"/>
      <c r="G445" s="645"/>
      <c r="I445" s="644"/>
      <c r="J445" s="644"/>
      <c r="K445" s="644"/>
      <c r="L445" s="644"/>
    </row>
    <row r="446" spans="1:12" s="668" customFormat="1" x14ac:dyDescent="0.25">
      <c r="A446" s="644"/>
      <c r="B446" s="645"/>
      <c r="C446" s="645"/>
      <c r="D446" s="645"/>
      <c r="E446" s="645"/>
      <c r="F446" s="645"/>
      <c r="G446" s="645"/>
      <c r="I446" s="644"/>
      <c r="J446" s="644"/>
      <c r="K446" s="644"/>
      <c r="L446" s="644"/>
    </row>
    <row r="447" spans="1:12" s="668" customFormat="1" x14ac:dyDescent="0.25">
      <c r="A447" s="644"/>
      <c r="B447" s="645"/>
      <c r="C447" s="645"/>
      <c r="D447" s="645"/>
      <c r="E447" s="645"/>
      <c r="F447" s="645"/>
      <c r="G447" s="645"/>
      <c r="I447" s="644"/>
      <c r="J447" s="644"/>
      <c r="K447" s="644"/>
      <c r="L447" s="644"/>
    </row>
    <row r="448" spans="1:12" s="668" customFormat="1" x14ac:dyDescent="0.25">
      <c r="A448" s="644"/>
      <c r="B448" s="645"/>
      <c r="C448" s="645"/>
      <c r="D448" s="645"/>
      <c r="E448" s="645"/>
      <c r="F448" s="645"/>
      <c r="G448" s="645"/>
      <c r="I448" s="644"/>
      <c r="J448" s="644"/>
      <c r="K448" s="644"/>
      <c r="L448" s="644"/>
    </row>
    <row r="449" spans="1:12" s="668" customFormat="1" x14ac:dyDescent="0.25">
      <c r="A449" s="644"/>
      <c r="B449" s="645"/>
      <c r="C449" s="645"/>
      <c r="D449" s="645"/>
      <c r="E449" s="645"/>
      <c r="F449" s="645"/>
      <c r="G449" s="645"/>
      <c r="I449" s="644"/>
      <c r="J449" s="644"/>
      <c r="K449" s="644"/>
      <c r="L449" s="644"/>
    </row>
    <row r="450" spans="1:12" s="668" customFormat="1" x14ac:dyDescent="0.25">
      <c r="A450" s="644"/>
      <c r="B450" s="645"/>
      <c r="C450" s="645"/>
      <c r="D450" s="645"/>
      <c r="E450" s="645"/>
      <c r="F450" s="645"/>
      <c r="G450" s="645"/>
      <c r="I450" s="644"/>
      <c r="J450" s="644"/>
      <c r="K450" s="644"/>
      <c r="L450" s="644"/>
    </row>
    <row r="451" spans="1:12" s="668" customFormat="1" x14ac:dyDescent="0.25">
      <c r="A451" s="644"/>
      <c r="B451" s="645"/>
      <c r="C451" s="645"/>
      <c r="D451" s="645"/>
      <c r="E451" s="645"/>
      <c r="F451" s="645"/>
      <c r="G451" s="645"/>
      <c r="I451" s="644"/>
      <c r="J451" s="644"/>
      <c r="K451" s="644"/>
      <c r="L451" s="644"/>
    </row>
    <row r="452" spans="1:12" s="668" customFormat="1" x14ac:dyDescent="0.25">
      <c r="A452" s="644"/>
      <c r="B452" s="645"/>
      <c r="C452" s="645"/>
      <c r="D452" s="645"/>
      <c r="E452" s="645"/>
      <c r="F452" s="645"/>
      <c r="G452" s="645"/>
      <c r="I452" s="644"/>
      <c r="J452" s="644"/>
      <c r="K452" s="644"/>
      <c r="L452" s="644"/>
    </row>
    <row r="453" spans="1:12" s="668" customFormat="1" x14ac:dyDescent="0.25">
      <c r="A453" s="644"/>
      <c r="B453" s="645"/>
      <c r="C453" s="645"/>
      <c r="D453" s="645"/>
      <c r="E453" s="645"/>
      <c r="F453" s="645"/>
      <c r="G453" s="645"/>
      <c r="I453" s="644"/>
      <c r="J453" s="644"/>
      <c r="K453" s="644"/>
      <c r="L453" s="644"/>
    </row>
    <row r="454" spans="1:12" s="668" customFormat="1" x14ac:dyDescent="0.25">
      <c r="A454" s="644"/>
      <c r="B454" s="645"/>
      <c r="C454" s="645"/>
      <c r="D454" s="645"/>
      <c r="E454" s="645"/>
      <c r="F454" s="645"/>
      <c r="G454" s="645"/>
      <c r="I454" s="644"/>
      <c r="J454" s="644"/>
      <c r="K454" s="644"/>
      <c r="L454" s="644"/>
    </row>
    <row r="455" spans="1:12" s="668" customFormat="1" x14ac:dyDescent="0.25">
      <c r="A455" s="644"/>
      <c r="B455" s="645"/>
      <c r="C455" s="645"/>
      <c r="D455" s="645"/>
      <c r="E455" s="645"/>
      <c r="F455" s="645"/>
      <c r="G455" s="645"/>
      <c r="I455" s="644"/>
      <c r="J455" s="644"/>
      <c r="K455" s="644"/>
      <c r="L455" s="644"/>
    </row>
    <row r="456" spans="1:12" s="668" customFormat="1" x14ac:dyDescent="0.25">
      <c r="A456" s="644"/>
      <c r="B456" s="645"/>
      <c r="C456" s="645"/>
      <c r="D456" s="645"/>
      <c r="E456" s="645"/>
      <c r="F456" s="645"/>
      <c r="G456" s="645"/>
      <c r="I456" s="644"/>
      <c r="J456" s="644"/>
      <c r="K456" s="644"/>
      <c r="L456" s="644"/>
    </row>
    <row r="457" spans="1:12" s="668" customFormat="1" x14ac:dyDescent="0.25">
      <c r="A457" s="644"/>
      <c r="B457" s="645"/>
      <c r="C457" s="645"/>
      <c r="D457" s="645"/>
      <c r="E457" s="645"/>
      <c r="F457" s="645"/>
      <c r="G457" s="645"/>
      <c r="I457" s="644"/>
      <c r="J457" s="644"/>
      <c r="K457" s="644"/>
      <c r="L457" s="644"/>
    </row>
    <row r="458" spans="1:12" s="668" customFormat="1" x14ac:dyDescent="0.25">
      <c r="A458" s="644"/>
      <c r="B458" s="645"/>
      <c r="C458" s="645"/>
      <c r="D458" s="645"/>
      <c r="E458" s="645"/>
      <c r="F458" s="645"/>
      <c r="G458" s="645"/>
      <c r="I458" s="644"/>
      <c r="J458" s="644"/>
      <c r="K458" s="644"/>
      <c r="L458" s="644"/>
    </row>
    <row r="459" spans="1:12" s="668" customFormat="1" x14ac:dyDescent="0.25">
      <c r="A459" s="644"/>
      <c r="B459" s="645"/>
      <c r="C459" s="645"/>
      <c r="D459" s="645"/>
      <c r="E459" s="645"/>
      <c r="F459" s="645"/>
      <c r="G459" s="645"/>
      <c r="I459" s="644"/>
      <c r="J459" s="644"/>
      <c r="K459" s="644"/>
      <c r="L459" s="644"/>
    </row>
    <row r="460" spans="1:12" s="668" customFormat="1" x14ac:dyDescent="0.25">
      <c r="A460" s="644"/>
      <c r="B460" s="645"/>
      <c r="C460" s="645"/>
      <c r="D460" s="645"/>
      <c r="E460" s="645"/>
      <c r="F460" s="645"/>
      <c r="G460" s="645"/>
      <c r="I460" s="644"/>
      <c r="J460" s="644"/>
      <c r="K460" s="644"/>
      <c r="L460" s="644"/>
    </row>
    <row r="461" spans="1:12" s="668" customFormat="1" x14ac:dyDescent="0.25">
      <c r="A461" s="644"/>
      <c r="B461" s="645"/>
      <c r="C461" s="645"/>
      <c r="D461" s="645"/>
      <c r="E461" s="645"/>
      <c r="F461" s="645"/>
      <c r="G461" s="645"/>
      <c r="I461" s="644"/>
      <c r="J461" s="644"/>
      <c r="K461" s="644"/>
      <c r="L461" s="644"/>
    </row>
    <row r="462" spans="1:12" s="668" customFormat="1" x14ac:dyDescent="0.25">
      <c r="A462" s="644"/>
      <c r="B462" s="645"/>
      <c r="C462" s="645"/>
      <c r="D462" s="645"/>
      <c r="E462" s="645"/>
      <c r="F462" s="645"/>
      <c r="G462" s="645"/>
      <c r="I462" s="644"/>
      <c r="J462" s="644"/>
      <c r="K462" s="644"/>
      <c r="L462" s="644"/>
    </row>
    <row r="463" spans="1:12" s="668" customFormat="1" x14ac:dyDescent="0.25">
      <c r="A463" s="644"/>
      <c r="B463" s="645"/>
      <c r="C463" s="645"/>
      <c r="D463" s="645"/>
      <c r="E463" s="645"/>
      <c r="F463" s="645"/>
      <c r="G463" s="645"/>
      <c r="I463" s="644"/>
      <c r="J463" s="644"/>
      <c r="K463" s="644"/>
      <c r="L463" s="644"/>
    </row>
    <row r="464" spans="1:12" s="668" customFormat="1" x14ac:dyDescent="0.25">
      <c r="A464" s="644"/>
      <c r="B464" s="645"/>
      <c r="C464" s="645"/>
      <c r="D464" s="645"/>
      <c r="E464" s="645"/>
      <c r="F464" s="645"/>
      <c r="G464" s="645"/>
      <c r="I464" s="644"/>
      <c r="J464" s="644"/>
      <c r="K464" s="644"/>
      <c r="L464" s="644"/>
    </row>
    <row r="465" spans="1:12" s="668" customFormat="1" x14ac:dyDescent="0.25">
      <c r="A465" s="644"/>
      <c r="B465" s="645"/>
      <c r="C465" s="645"/>
      <c r="D465" s="645"/>
      <c r="E465" s="645"/>
      <c r="F465" s="645"/>
      <c r="G465" s="645"/>
      <c r="I465" s="644"/>
      <c r="J465" s="644"/>
      <c r="K465" s="644"/>
      <c r="L465" s="644"/>
    </row>
    <row r="466" spans="1:12" s="668" customFormat="1" x14ac:dyDescent="0.25">
      <c r="A466" s="644"/>
      <c r="B466" s="645"/>
      <c r="C466" s="645"/>
      <c r="D466" s="645"/>
      <c r="E466" s="645"/>
      <c r="F466" s="645"/>
      <c r="G466" s="645"/>
      <c r="I466" s="644"/>
      <c r="J466" s="644"/>
      <c r="K466" s="644"/>
      <c r="L466" s="644"/>
    </row>
    <row r="467" spans="1:12" s="668" customFormat="1" x14ac:dyDescent="0.25">
      <c r="A467" s="644"/>
      <c r="B467" s="645"/>
      <c r="C467" s="645"/>
      <c r="D467" s="645"/>
      <c r="E467" s="645"/>
      <c r="F467" s="645"/>
      <c r="G467" s="645"/>
      <c r="I467" s="644"/>
      <c r="J467" s="644"/>
      <c r="K467" s="644"/>
      <c r="L467" s="644"/>
    </row>
    <row r="468" spans="1:12" s="668" customFormat="1" x14ac:dyDescent="0.25">
      <c r="A468" s="644"/>
      <c r="B468" s="645"/>
      <c r="C468" s="645"/>
      <c r="D468" s="645"/>
      <c r="E468" s="645"/>
      <c r="F468" s="645"/>
      <c r="G468" s="645"/>
      <c r="I468" s="644"/>
      <c r="J468" s="644"/>
      <c r="K468" s="644"/>
      <c r="L468" s="644"/>
    </row>
    <row r="469" spans="1:12" s="668" customFormat="1" x14ac:dyDescent="0.25">
      <c r="A469" s="644"/>
      <c r="B469" s="645"/>
      <c r="C469" s="645"/>
      <c r="D469" s="645"/>
      <c r="E469" s="645"/>
      <c r="F469" s="645"/>
      <c r="G469" s="645"/>
      <c r="I469" s="644"/>
      <c r="J469" s="644"/>
      <c r="K469" s="644"/>
      <c r="L469" s="644"/>
    </row>
    <row r="470" spans="1:12" s="668" customFormat="1" x14ac:dyDescent="0.25">
      <c r="A470" s="644"/>
      <c r="B470" s="645"/>
      <c r="C470" s="645"/>
      <c r="D470" s="645"/>
      <c r="E470" s="645"/>
      <c r="F470" s="645"/>
      <c r="G470" s="645"/>
      <c r="I470" s="644"/>
      <c r="J470" s="644"/>
      <c r="K470" s="644"/>
      <c r="L470" s="644"/>
    </row>
    <row r="471" spans="1:12" s="668" customFormat="1" x14ac:dyDescent="0.25">
      <c r="A471" s="644"/>
      <c r="B471" s="645"/>
      <c r="C471" s="645"/>
      <c r="D471" s="645"/>
      <c r="E471" s="645"/>
      <c r="F471" s="645"/>
      <c r="G471" s="645"/>
      <c r="I471" s="644"/>
      <c r="J471" s="644"/>
      <c r="K471" s="644"/>
      <c r="L471" s="644"/>
    </row>
    <row r="472" spans="1:12" s="668" customFormat="1" x14ac:dyDescent="0.25">
      <c r="A472" s="644"/>
      <c r="B472" s="645"/>
      <c r="C472" s="645"/>
      <c r="D472" s="645"/>
      <c r="E472" s="645"/>
      <c r="F472" s="645"/>
      <c r="G472" s="645"/>
      <c r="I472" s="644"/>
      <c r="J472" s="644"/>
      <c r="K472" s="644"/>
      <c r="L472" s="644"/>
    </row>
    <row r="473" spans="1:12" s="668" customFormat="1" x14ac:dyDescent="0.25">
      <c r="A473" s="644"/>
      <c r="B473" s="645"/>
      <c r="C473" s="645"/>
      <c r="D473" s="645"/>
      <c r="E473" s="645"/>
      <c r="F473" s="645"/>
      <c r="G473" s="645"/>
      <c r="I473" s="644"/>
      <c r="J473" s="644"/>
      <c r="K473" s="644"/>
      <c r="L473" s="644"/>
    </row>
    <row r="474" spans="1:12" s="668" customFormat="1" x14ac:dyDescent="0.25">
      <c r="A474" s="644"/>
      <c r="B474" s="645"/>
      <c r="C474" s="645"/>
      <c r="D474" s="645"/>
      <c r="E474" s="645"/>
      <c r="F474" s="645"/>
      <c r="G474" s="645"/>
      <c r="I474" s="644"/>
      <c r="J474" s="644"/>
      <c r="K474" s="644"/>
      <c r="L474" s="644"/>
    </row>
    <row r="475" spans="1:12" s="668" customFormat="1" x14ac:dyDescent="0.25">
      <c r="A475" s="644"/>
      <c r="B475" s="645"/>
      <c r="C475" s="645"/>
      <c r="D475" s="645"/>
      <c r="E475" s="645"/>
      <c r="F475" s="645"/>
      <c r="G475" s="645"/>
      <c r="I475" s="644"/>
      <c r="J475" s="644"/>
      <c r="K475" s="644"/>
      <c r="L475" s="644"/>
    </row>
    <row r="476" spans="1:12" s="668" customFormat="1" x14ac:dyDescent="0.25">
      <c r="A476" s="644"/>
      <c r="B476" s="645"/>
      <c r="C476" s="645"/>
      <c r="D476" s="645"/>
      <c r="E476" s="645"/>
      <c r="F476" s="645"/>
      <c r="G476" s="645"/>
      <c r="I476" s="644"/>
      <c r="J476" s="644"/>
      <c r="K476" s="644"/>
      <c r="L476" s="644"/>
    </row>
    <row r="477" spans="1:12" s="668" customFormat="1" x14ac:dyDescent="0.25">
      <c r="A477" s="644"/>
      <c r="B477" s="645"/>
      <c r="C477" s="645"/>
      <c r="D477" s="645"/>
      <c r="E477" s="645"/>
      <c r="F477" s="645"/>
      <c r="G477" s="645"/>
      <c r="I477" s="644"/>
      <c r="J477" s="644"/>
      <c r="K477" s="644"/>
      <c r="L477" s="644"/>
    </row>
    <row r="478" spans="1:12" s="668" customFormat="1" x14ac:dyDescent="0.25">
      <c r="A478" s="644"/>
      <c r="B478" s="645"/>
      <c r="C478" s="645"/>
      <c r="D478" s="645"/>
      <c r="E478" s="645"/>
      <c r="F478" s="645"/>
      <c r="G478" s="645"/>
      <c r="I478" s="644"/>
      <c r="J478" s="644"/>
      <c r="K478" s="644"/>
      <c r="L478" s="644"/>
    </row>
    <row r="479" spans="1:12" s="668" customFormat="1" x14ac:dyDescent="0.25">
      <c r="A479" s="644"/>
      <c r="B479" s="645"/>
      <c r="C479" s="645"/>
      <c r="D479" s="645"/>
      <c r="E479" s="645"/>
      <c r="F479" s="645"/>
      <c r="G479" s="645"/>
      <c r="I479" s="644"/>
      <c r="J479" s="644"/>
      <c r="K479" s="644"/>
      <c r="L479" s="644"/>
    </row>
    <row r="480" spans="1:12" s="668" customFormat="1" x14ac:dyDescent="0.25">
      <c r="A480" s="644"/>
      <c r="B480" s="645"/>
      <c r="C480" s="645"/>
      <c r="D480" s="645"/>
      <c r="E480" s="645"/>
      <c r="F480" s="645"/>
      <c r="G480" s="645"/>
      <c r="I480" s="644"/>
      <c r="J480" s="644"/>
      <c r="K480" s="644"/>
      <c r="L480" s="644"/>
    </row>
    <row r="481" spans="1:12" s="668" customFormat="1" x14ac:dyDescent="0.25">
      <c r="A481" s="644"/>
      <c r="B481" s="645"/>
      <c r="C481" s="645"/>
      <c r="D481" s="645"/>
      <c r="E481" s="645"/>
      <c r="F481" s="645"/>
      <c r="G481" s="645"/>
      <c r="I481" s="644"/>
      <c r="J481" s="644"/>
      <c r="K481" s="644"/>
      <c r="L481" s="644"/>
    </row>
    <row r="482" spans="1:12" s="668" customFormat="1" x14ac:dyDescent="0.25">
      <c r="A482" s="644"/>
      <c r="B482" s="645"/>
      <c r="C482" s="645"/>
      <c r="D482" s="645"/>
      <c r="E482" s="645"/>
      <c r="F482" s="645"/>
      <c r="G482" s="645"/>
      <c r="I482" s="644"/>
      <c r="J482" s="644"/>
      <c r="K482" s="644"/>
      <c r="L482" s="644"/>
    </row>
    <row r="483" spans="1:12" s="668" customFormat="1" x14ac:dyDescent="0.25">
      <c r="A483" s="644"/>
      <c r="B483" s="645"/>
      <c r="C483" s="645"/>
      <c r="D483" s="645"/>
      <c r="E483" s="645"/>
      <c r="F483" s="645"/>
      <c r="G483" s="645"/>
      <c r="I483" s="644"/>
      <c r="J483" s="644"/>
      <c r="K483" s="644"/>
      <c r="L483" s="644"/>
    </row>
    <row r="484" spans="1:12" s="668" customFormat="1" x14ac:dyDescent="0.25">
      <c r="A484" s="644"/>
      <c r="B484" s="645"/>
      <c r="C484" s="645"/>
      <c r="D484" s="645"/>
      <c r="E484" s="645"/>
      <c r="F484" s="645"/>
      <c r="G484" s="645"/>
      <c r="I484" s="644"/>
      <c r="J484" s="644"/>
      <c r="K484" s="644"/>
      <c r="L484" s="644"/>
    </row>
    <row r="485" spans="1:12" s="668" customFormat="1" x14ac:dyDescent="0.25">
      <c r="A485" s="644"/>
      <c r="B485" s="645"/>
      <c r="C485" s="645"/>
      <c r="D485" s="645"/>
      <c r="E485" s="645"/>
      <c r="F485" s="645"/>
      <c r="G485" s="645"/>
      <c r="I485" s="644"/>
      <c r="J485" s="644"/>
      <c r="K485" s="644"/>
      <c r="L485" s="644"/>
    </row>
    <row r="486" spans="1:12" s="668" customFormat="1" x14ac:dyDescent="0.25">
      <c r="A486" s="644"/>
      <c r="B486" s="645"/>
      <c r="C486" s="645"/>
      <c r="D486" s="645"/>
      <c r="E486" s="645"/>
      <c r="F486" s="645"/>
      <c r="G486" s="645"/>
      <c r="I486" s="644"/>
      <c r="J486" s="644"/>
      <c r="K486" s="644"/>
      <c r="L486" s="644"/>
    </row>
    <row r="487" spans="1:12" s="668" customFormat="1" x14ac:dyDescent="0.25">
      <c r="A487" s="644"/>
      <c r="B487" s="645"/>
      <c r="C487" s="645"/>
      <c r="D487" s="645"/>
      <c r="E487" s="645"/>
      <c r="F487" s="645"/>
      <c r="G487" s="645"/>
      <c r="I487" s="644"/>
      <c r="J487" s="644"/>
      <c r="K487" s="644"/>
      <c r="L487" s="644"/>
    </row>
    <row r="488" spans="1:12" s="668" customFormat="1" x14ac:dyDescent="0.25">
      <c r="A488" s="644"/>
      <c r="B488" s="645"/>
      <c r="C488" s="645"/>
      <c r="D488" s="645"/>
      <c r="E488" s="645"/>
      <c r="F488" s="645"/>
      <c r="G488" s="645"/>
      <c r="I488" s="644"/>
      <c r="J488" s="644"/>
      <c r="K488" s="644"/>
      <c r="L488" s="644"/>
    </row>
    <row r="489" spans="1:12" s="668" customFormat="1" x14ac:dyDescent="0.25">
      <c r="A489" s="644"/>
      <c r="B489" s="645"/>
      <c r="C489" s="645"/>
      <c r="D489" s="645"/>
      <c r="E489" s="645"/>
      <c r="F489" s="645"/>
      <c r="G489" s="645"/>
      <c r="I489" s="644"/>
      <c r="J489" s="644"/>
      <c r="K489" s="644"/>
      <c r="L489" s="644"/>
    </row>
    <row r="490" spans="1:12" s="668" customFormat="1" x14ac:dyDescent="0.25">
      <c r="A490" s="644"/>
      <c r="B490" s="645"/>
      <c r="C490" s="645"/>
      <c r="D490" s="645"/>
      <c r="E490" s="645"/>
      <c r="F490" s="645"/>
      <c r="G490" s="645"/>
      <c r="I490" s="644"/>
      <c r="J490" s="644"/>
      <c r="K490" s="644"/>
      <c r="L490" s="644"/>
    </row>
    <row r="491" spans="1:12" s="668" customFormat="1" x14ac:dyDescent="0.25">
      <c r="A491" s="644"/>
      <c r="B491" s="645"/>
      <c r="C491" s="645"/>
      <c r="D491" s="645"/>
      <c r="E491" s="645"/>
      <c r="F491" s="645"/>
      <c r="G491" s="645"/>
      <c r="I491" s="644"/>
      <c r="J491" s="644"/>
      <c r="K491" s="644"/>
      <c r="L491" s="644"/>
    </row>
    <row r="492" spans="1:12" s="668" customFormat="1" x14ac:dyDescent="0.25">
      <c r="A492" s="644"/>
      <c r="B492" s="645"/>
      <c r="C492" s="645"/>
      <c r="D492" s="645"/>
      <c r="E492" s="645"/>
      <c r="F492" s="645"/>
      <c r="G492" s="645"/>
      <c r="I492" s="644"/>
      <c r="J492" s="644"/>
      <c r="K492" s="644"/>
      <c r="L492" s="644"/>
    </row>
    <row r="493" spans="1:12" s="668" customFormat="1" x14ac:dyDescent="0.25">
      <c r="A493" s="644"/>
      <c r="B493" s="645"/>
      <c r="C493" s="645"/>
      <c r="D493" s="645"/>
      <c r="E493" s="645"/>
      <c r="F493" s="645"/>
      <c r="G493" s="645"/>
      <c r="I493" s="644"/>
      <c r="J493" s="644"/>
      <c r="K493" s="644"/>
      <c r="L493" s="644"/>
    </row>
    <row r="494" spans="1:12" s="668" customFormat="1" x14ac:dyDescent="0.25">
      <c r="A494" s="644"/>
      <c r="B494" s="645"/>
      <c r="C494" s="645"/>
      <c r="D494" s="645"/>
      <c r="E494" s="645"/>
      <c r="F494" s="645"/>
      <c r="G494" s="645"/>
      <c r="I494" s="644"/>
      <c r="J494" s="644"/>
      <c r="K494" s="644"/>
      <c r="L494" s="644"/>
    </row>
    <row r="495" spans="1:12" s="668" customFormat="1" x14ac:dyDescent="0.25">
      <c r="A495" s="644"/>
      <c r="B495" s="645"/>
      <c r="C495" s="645"/>
      <c r="D495" s="645"/>
      <c r="E495" s="645"/>
      <c r="F495" s="645"/>
      <c r="G495" s="645"/>
      <c r="I495" s="644"/>
      <c r="J495" s="644"/>
      <c r="K495" s="644"/>
      <c r="L495" s="644"/>
    </row>
    <row r="496" spans="1:12" s="668" customFormat="1" x14ac:dyDescent="0.25">
      <c r="A496" s="644"/>
      <c r="B496" s="645"/>
      <c r="C496" s="645"/>
      <c r="D496" s="645"/>
      <c r="E496" s="645"/>
      <c r="F496" s="645"/>
      <c r="G496" s="645"/>
      <c r="I496" s="644"/>
      <c r="J496" s="644"/>
      <c r="K496" s="644"/>
      <c r="L496" s="644"/>
    </row>
    <row r="497" spans="1:12" s="668" customFormat="1" x14ac:dyDescent="0.25">
      <c r="A497" s="644"/>
      <c r="B497" s="645"/>
      <c r="C497" s="645"/>
      <c r="D497" s="645"/>
      <c r="E497" s="645"/>
      <c r="F497" s="645"/>
      <c r="G497" s="645"/>
      <c r="I497" s="644"/>
      <c r="J497" s="644"/>
      <c r="K497" s="644"/>
      <c r="L497" s="644"/>
    </row>
    <row r="498" spans="1:12" s="668" customFormat="1" x14ac:dyDescent="0.25">
      <c r="A498" s="644"/>
      <c r="B498" s="645"/>
      <c r="C498" s="645"/>
      <c r="D498" s="645"/>
      <c r="E498" s="645"/>
      <c r="F498" s="645"/>
      <c r="G498" s="645"/>
      <c r="I498" s="644"/>
      <c r="J498" s="644"/>
      <c r="K498" s="644"/>
      <c r="L498" s="644"/>
    </row>
    <row r="499" spans="1:12" s="668" customFormat="1" x14ac:dyDescent="0.25">
      <c r="A499" s="644"/>
      <c r="B499" s="645"/>
      <c r="C499" s="645"/>
      <c r="D499" s="645"/>
      <c r="E499" s="645"/>
      <c r="F499" s="645"/>
      <c r="G499" s="645"/>
      <c r="I499" s="644"/>
      <c r="J499" s="644"/>
      <c r="K499" s="644"/>
      <c r="L499" s="644"/>
    </row>
    <row r="500" spans="1:12" s="668" customFormat="1" x14ac:dyDescent="0.25">
      <c r="A500" s="644"/>
      <c r="B500" s="645"/>
      <c r="C500" s="645"/>
      <c r="D500" s="645"/>
      <c r="E500" s="645"/>
      <c r="F500" s="645"/>
      <c r="G500" s="645"/>
      <c r="I500" s="644"/>
      <c r="J500" s="644"/>
      <c r="K500" s="644"/>
      <c r="L500" s="644"/>
    </row>
    <row r="501" spans="1:12" s="668" customFormat="1" x14ac:dyDescent="0.25">
      <c r="A501" s="644"/>
      <c r="B501" s="645"/>
      <c r="C501" s="645"/>
      <c r="D501" s="645"/>
      <c r="E501" s="645"/>
      <c r="F501" s="645"/>
      <c r="G501" s="645"/>
      <c r="I501" s="644"/>
      <c r="J501" s="644"/>
      <c r="K501" s="644"/>
      <c r="L501" s="644"/>
    </row>
    <row r="502" spans="1:12" s="668" customFormat="1" x14ac:dyDescent="0.25">
      <c r="A502" s="644"/>
      <c r="B502" s="645"/>
      <c r="C502" s="645"/>
      <c r="D502" s="645"/>
      <c r="E502" s="645"/>
      <c r="F502" s="645"/>
      <c r="G502" s="645"/>
      <c r="I502" s="644"/>
      <c r="J502" s="644"/>
      <c r="K502" s="644"/>
      <c r="L502" s="644"/>
    </row>
    <row r="503" spans="1:12" s="668" customFormat="1" x14ac:dyDescent="0.25">
      <c r="A503" s="644"/>
      <c r="B503" s="645"/>
      <c r="C503" s="645"/>
      <c r="D503" s="645"/>
      <c r="E503" s="645"/>
      <c r="F503" s="645"/>
      <c r="G503" s="645"/>
      <c r="I503" s="644"/>
      <c r="J503" s="644"/>
      <c r="K503" s="644"/>
      <c r="L503" s="644"/>
    </row>
    <row r="504" spans="1:12" s="668" customFormat="1" x14ac:dyDescent="0.25">
      <c r="A504" s="644"/>
      <c r="B504" s="645"/>
      <c r="C504" s="645"/>
      <c r="D504" s="645"/>
      <c r="E504" s="645"/>
      <c r="F504" s="645"/>
      <c r="G504" s="645"/>
      <c r="I504" s="644"/>
      <c r="J504" s="644"/>
      <c r="K504" s="644"/>
      <c r="L504" s="644"/>
    </row>
    <row r="505" spans="1:12" s="668" customFormat="1" x14ac:dyDescent="0.25">
      <c r="A505" s="644"/>
      <c r="B505" s="645"/>
      <c r="C505" s="645"/>
      <c r="D505" s="645"/>
      <c r="E505" s="645"/>
      <c r="F505" s="645"/>
      <c r="G505" s="645"/>
      <c r="I505" s="644"/>
      <c r="J505" s="644"/>
      <c r="K505" s="644"/>
      <c r="L505" s="644"/>
    </row>
    <row r="506" spans="1:12" s="668" customFormat="1" x14ac:dyDescent="0.25">
      <c r="A506" s="644"/>
      <c r="B506" s="645"/>
      <c r="C506" s="645"/>
      <c r="D506" s="645"/>
      <c r="E506" s="645"/>
      <c r="F506" s="645"/>
      <c r="G506" s="645"/>
      <c r="I506" s="644"/>
      <c r="J506" s="644"/>
      <c r="K506" s="644"/>
      <c r="L506" s="644"/>
    </row>
    <row r="507" spans="1:12" s="668" customFormat="1" x14ac:dyDescent="0.25">
      <c r="A507" s="644"/>
      <c r="B507" s="645"/>
      <c r="C507" s="645"/>
      <c r="D507" s="645"/>
      <c r="E507" s="645"/>
      <c r="F507" s="645"/>
      <c r="G507" s="645"/>
      <c r="I507" s="644"/>
      <c r="J507" s="644"/>
      <c r="K507" s="644"/>
      <c r="L507" s="644"/>
    </row>
    <row r="508" spans="1:12" s="668" customFormat="1" x14ac:dyDescent="0.25">
      <c r="A508" s="644"/>
      <c r="B508" s="645"/>
      <c r="C508" s="645"/>
      <c r="D508" s="645"/>
      <c r="E508" s="645"/>
      <c r="F508" s="645"/>
      <c r="G508" s="645"/>
      <c r="I508" s="644"/>
      <c r="J508" s="644"/>
      <c r="K508" s="644"/>
      <c r="L508" s="644"/>
    </row>
    <row r="509" spans="1:12" s="668" customFormat="1" x14ac:dyDescent="0.25">
      <c r="A509" s="644"/>
      <c r="B509" s="645"/>
      <c r="C509" s="645"/>
      <c r="D509" s="645"/>
      <c r="E509" s="645"/>
      <c r="F509" s="645"/>
      <c r="G509" s="645"/>
      <c r="I509" s="644"/>
      <c r="J509" s="644"/>
      <c r="K509" s="644"/>
      <c r="L509" s="644"/>
    </row>
    <row r="510" spans="1:12" s="668" customFormat="1" x14ac:dyDescent="0.25">
      <c r="A510" s="644"/>
      <c r="B510" s="645"/>
      <c r="C510" s="645"/>
      <c r="D510" s="645"/>
      <c r="E510" s="645"/>
      <c r="F510" s="645"/>
      <c r="G510" s="645"/>
      <c r="I510" s="644"/>
      <c r="J510" s="644"/>
      <c r="K510" s="644"/>
      <c r="L510" s="644"/>
    </row>
    <row r="511" spans="1:12" s="668" customFormat="1" x14ac:dyDescent="0.25">
      <c r="A511" s="644"/>
      <c r="B511" s="645"/>
      <c r="C511" s="645"/>
      <c r="D511" s="645"/>
      <c r="E511" s="645"/>
      <c r="F511" s="645"/>
      <c r="G511" s="645"/>
      <c r="I511" s="644"/>
      <c r="J511" s="644"/>
      <c r="K511" s="644"/>
      <c r="L511" s="644"/>
    </row>
    <row r="512" spans="1:12" s="668" customFormat="1" x14ac:dyDescent="0.25">
      <c r="A512" s="644"/>
      <c r="B512" s="645"/>
      <c r="C512" s="645"/>
      <c r="D512" s="645"/>
      <c r="E512" s="645"/>
      <c r="F512" s="645"/>
      <c r="G512" s="645"/>
      <c r="I512" s="644"/>
      <c r="J512" s="644"/>
      <c r="K512" s="644"/>
      <c r="L512" s="644"/>
    </row>
    <row r="513" spans="1:12" s="668" customFormat="1" x14ac:dyDescent="0.25">
      <c r="A513" s="644"/>
      <c r="B513" s="645"/>
      <c r="C513" s="645"/>
      <c r="D513" s="645"/>
      <c r="E513" s="645"/>
      <c r="F513" s="645"/>
      <c r="G513" s="645"/>
      <c r="I513" s="644"/>
      <c r="J513" s="644"/>
      <c r="K513" s="644"/>
      <c r="L513" s="644"/>
    </row>
    <row r="514" spans="1:12" s="668" customFormat="1" x14ac:dyDescent="0.25">
      <c r="A514" s="644"/>
      <c r="B514" s="645"/>
      <c r="C514" s="645"/>
      <c r="D514" s="645"/>
      <c r="E514" s="645"/>
      <c r="F514" s="645"/>
      <c r="G514" s="645"/>
      <c r="I514" s="644"/>
      <c r="J514" s="644"/>
      <c r="K514" s="644"/>
      <c r="L514" s="644"/>
    </row>
    <row r="515" spans="1:12" s="668" customFormat="1" x14ac:dyDescent="0.25">
      <c r="A515" s="644"/>
      <c r="B515" s="645"/>
      <c r="C515" s="645"/>
      <c r="D515" s="645"/>
      <c r="E515" s="645"/>
      <c r="F515" s="645"/>
      <c r="G515" s="645"/>
      <c r="I515" s="644"/>
      <c r="J515" s="644"/>
      <c r="K515" s="644"/>
      <c r="L515" s="644"/>
    </row>
    <row r="516" spans="1:12" s="668" customFormat="1" x14ac:dyDescent="0.25">
      <c r="A516" s="644"/>
      <c r="B516" s="645"/>
      <c r="C516" s="645"/>
      <c r="D516" s="645"/>
      <c r="E516" s="645"/>
      <c r="F516" s="645"/>
      <c r="G516" s="645"/>
      <c r="I516" s="644"/>
      <c r="J516" s="644"/>
      <c r="K516" s="644"/>
      <c r="L516" s="644"/>
    </row>
    <row r="517" spans="1:12" s="668" customFormat="1" x14ac:dyDescent="0.25">
      <c r="A517" s="644"/>
      <c r="B517" s="645"/>
      <c r="C517" s="645"/>
      <c r="D517" s="645"/>
      <c r="E517" s="645"/>
      <c r="F517" s="645"/>
      <c r="G517" s="645"/>
      <c r="I517" s="644"/>
      <c r="J517" s="644"/>
      <c r="K517" s="644"/>
      <c r="L517" s="644"/>
    </row>
    <row r="518" spans="1:12" s="668" customFormat="1" x14ac:dyDescent="0.25">
      <c r="A518" s="644"/>
      <c r="B518" s="645"/>
      <c r="C518" s="645"/>
      <c r="D518" s="645"/>
      <c r="E518" s="645"/>
      <c r="F518" s="645"/>
      <c r="G518" s="645"/>
      <c r="I518" s="644"/>
      <c r="J518" s="644"/>
      <c r="K518" s="644"/>
      <c r="L518" s="644"/>
    </row>
    <row r="519" spans="1:12" s="668" customFormat="1" x14ac:dyDescent="0.25">
      <c r="A519" s="644"/>
      <c r="B519" s="645"/>
      <c r="C519" s="645"/>
      <c r="D519" s="645"/>
      <c r="E519" s="645"/>
      <c r="F519" s="645"/>
      <c r="G519" s="645"/>
      <c r="I519" s="644"/>
      <c r="J519" s="644"/>
      <c r="K519" s="644"/>
      <c r="L519" s="644"/>
    </row>
    <row r="520" spans="1:12" s="668" customFormat="1" x14ac:dyDescent="0.25">
      <c r="A520" s="644"/>
      <c r="B520" s="645"/>
      <c r="C520" s="645"/>
      <c r="D520" s="645"/>
      <c r="E520" s="645"/>
      <c r="F520" s="645"/>
      <c r="G520" s="645"/>
      <c r="I520" s="644"/>
      <c r="J520" s="644"/>
      <c r="K520" s="644"/>
      <c r="L520" s="644"/>
    </row>
    <row r="521" spans="1:12" s="668" customFormat="1" x14ac:dyDescent="0.25">
      <c r="A521" s="644"/>
      <c r="B521" s="645"/>
      <c r="C521" s="645"/>
      <c r="D521" s="645"/>
      <c r="E521" s="645"/>
      <c r="F521" s="645"/>
      <c r="G521" s="645"/>
      <c r="I521" s="644"/>
      <c r="J521" s="644"/>
      <c r="K521" s="644"/>
      <c r="L521" s="644"/>
    </row>
    <row r="522" spans="1:12" s="668" customFormat="1" x14ac:dyDescent="0.25">
      <c r="A522" s="644"/>
      <c r="B522" s="645"/>
      <c r="C522" s="645"/>
      <c r="D522" s="645"/>
      <c r="E522" s="645"/>
      <c r="F522" s="645"/>
      <c r="G522" s="645"/>
      <c r="I522" s="644"/>
      <c r="J522" s="644"/>
      <c r="K522" s="644"/>
      <c r="L522" s="644"/>
    </row>
    <row r="523" spans="1:12" s="668" customFormat="1" x14ac:dyDescent="0.25">
      <c r="A523" s="644"/>
      <c r="B523" s="645"/>
      <c r="C523" s="645"/>
      <c r="D523" s="645"/>
      <c r="E523" s="645"/>
      <c r="F523" s="645"/>
      <c r="G523" s="645"/>
      <c r="I523" s="644"/>
      <c r="J523" s="644"/>
      <c r="K523" s="644"/>
      <c r="L523" s="644"/>
    </row>
    <row r="524" spans="1:12" s="668" customFormat="1" x14ac:dyDescent="0.25">
      <c r="A524" s="644"/>
      <c r="B524" s="645"/>
      <c r="C524" s="645"/>
      <c r="D524" s="645"/>
      <c r="E524" s="645"/>
      <c r="F524" s="645"/>
      <c r="G524" s="645"/>
      <c r="I524" s="644"/>
      <c r="J524" s="644"/>
      <c r="K524" s="644"/>
      <c r="L524" s="644"/>
    </row>
    <row r="525" spans="1:12" s="668" customFormat="1" x14ac:dyDescent="0.25">
      <c r="A525" s="644"/>
      <c r="B525" s="645"/>
      <c r="C525" s="645"/>
      <c r="D525" s="645"/>
      <c r="E525" s="645"/>
      <c r="F525" s="645"/>
      <c r="G525" s="645"/>
      <c r="I525" s="644"/>
      <c r="J525" s="644"/>
      <c r="K525" s="644"/>
      <c r="L525" s="644"/>
    </row>
    <row r="526" spans="1:12" s="668" customFormat="1" x14ac:dyDescent="0.25">
      <c r="A526" s="644"/>
      <c r="B526" s="645"/>
      <c r="C526" s="645"/>
      <c r="D526" s="645"/>
      <c r="E526" s="645"/>
      <c r="F526" s="645"/>
      <c r="G526" s="645"/>
      <c r="I526" s="644"/>
      <c r="J526" s="644"/>
      <c r="K526" s="644"/>
      <c r="L526" s="644"/>
    </row>
    <row r="527" spans="1:12" s="668" customFormat="1" x14ac:dyDescent="0.25">
      <c r="A527" s="644"/>
      <c r="B527" s="645"/>
      <c r="C527" s="645"/>
      <c r="D527" s="645"/>
      <c r="E527" s="645"/>
      <c r="F527" s="645"/>
      <c r="G527" s="645"/>
      <c r="I527" s="644"/>
      <c r="J527" s="644"/>
      <c r="K527" s="644"/>
      <c r="L527" s="644"/>
    </row>
    <row r="528" spans="1:12" s="668" customFormat="1" x14ac:dyDescent="0.25">
      <c r="A528" s="644"/>
      <c r="B528" s="645"/>
      <c r="C528" s="645"/>
      <c r="D528" s="645"/>
      <c r="E528" s="645"/>
      <c r="F528" s="645"/>
      <c r="G528" s="645"/>
      <c r="I528" s="644"/>
      <c r="J528" s="644"/>
      <c r="K528" s="644"/>
      <c r="L528" s="644"/>
    </row>
    <row r="529" spans="1:12" s="668" customFormat="1" x14ac:dyDescent="0.25">
      <c r="A529" s="644"/>
      <c r="B529" s="645"/>
      <c r="C529" s="645"/>
      <c r="D529" s="645"/>
      <c r="E529" s="645"/>
      <c r="F529" s="645"/>
      <c r="G529" s="645"/>
      <c r="I529" s="644"/>
      <c r="J529" s="644"/>
      <c r="K529" s="644"/>
      <c r="L529" s="644"/>
    </row>
    <row r="530" spans="1:12" s="668" customFormat="1" x14ac:dyDescent="0.25">
      <c r="A530" s="644"/>
      <c r="B530" s="645"/>
      <c r="C530" s="645"/>
      <c r="D530" s="645"/>
      <c r="E530" s="645"/>
      <c r="F530" s="645"/>
      <c r="G530" s="645"/>
      <c r="I530" s="644"/>
      <c r="J530" s="644"/>
      <c r="K530" s="644"/>
      <c r="L530" s="644"/>
    </row>
    <row r="531" spans="1:12" s="668" customFormat="1" x14ac:dyDescent="0.25">
      <c r="A531" s="644"/>
      <c r="B531" s="645"/>
      <c r="C531" s="645"/>
      <c r="D531" s="645"/>
      <c r="E531" s="645"/>
      <c r="F531" s="645"/>
      <c r="G531" s="645"/>
      <c r="I531" s="644"/>
      <c r="J531" s="644"/>
      <c r="K531" s="644"/>
      <c r="L531" s="644"/>
    </row>
    <row r="532" spans="1:12" s="668" customFormat="1" x14ac:dyDescent="0.25">
      <c r="A532" s="644"/>
      <c r="B532" s="645"/>
      <c r="C532" s="645"/>
      <c r="D532" s="645"/>
      <c r="E532" s="645"/>
      <c r="F532" s="645"/>
      <c r="G532" s="645"/>
      <c r="I532" s="644"/>
      <c r="J532" s="644"/>
      <c r="K532" s="644"/>
      <c r="L532" s="644"/>
    </row>
    <row r="533" spans="1:12" s="668" customFormat="1" x14ac:dyDescent="0.25">
      <c r="A533" s="644"/>
      <c r="B533" s="645"/>
      <c r="C533" s="645"/>
      <c r="D533" s="645"/>
      <c r="E533" s="645"/>
      <c r="F533" s="645"/>
      <c r="G533" s="645"/>
      <c r="I533" s="644"/>
      <c r="J533" s="644"/>
      <c r="K533" s="644"/>
      <c r="L533" s="644"/>
    </row>
    <row r="534" spans="1:12" s="668" customFormat="1" x14ac:dyDescent="0.25">
      <c r="A534" s="644"/>
      <c r="B534" s="645"/>
      <c r="C534" s="645"/>
      <c r="D534" s="645"/>
      <c r="E534" s="645"/>
      <c r="F534" s="645"/>
      <c r="G534" s="645"/>
      <c r="I534" s="644"/>
      <c r="J534" s="644"/>
      <c r="K534" s="644"/>
      <c r="L534" s="644"/>
    </row>
    <row r="535" spans="1:12" s="668" customFormat="1" x14ac:dyDescent="0.25">
      <c r="A535" s="644"/>
      <c r="B535" s="645"/>
      <c r="C535" s="645"/>
      <c r="D535" s="645"/>
      <c r="E535" s="645"/>
      <c r="F535" s="645"/>
      <c r="G535" s="645"/>
      <c r="I535" s="644"/>
      <c r="J535" s="644"/>
      <c r="K535" s="644"/>
      <c r="L535" s="644"/>
    </row>
    <row r="536" spans="1:12" s="668" customFormat="1" x14ac:dyDescent="0.25">
      <c r="A536" s="644"/>
      <c r="B536" s="645"/>
      <c r="C536" s="645"/>
      <c r="D536" s="645"/>
      <c r="E536" s="645"/>
      <c r="F536" s="645"/>
      <c r="G536" s="645"/>
      <c r="I536" s="644"/>
      <c r="J536" s="644"/>
      <c r="K536" s="644"/>
      <c r="L536" s="644"/>
    </row>
    <row r="537" spans="1:12" s="668" customFormat="1" x14ac:dyDescent="0.25">
      <c r="A537" s="644"/>
      <c r="B537" s="645"/>
      <c r="C537" s="645"/>
      <c r="D537" s="645"/>
      <c r="E537" s="645"/>
      <c r="F537" s="645"/>
      <c r="G537" s="645"/>
      <c r="I537" s="644"/>
      <c r="J537" s="644"/>
      <c r="K537" s="644"/>
      <c r="L537" s="644"/>
    </row>
    <row r="538" spans="1:12" s="668" customFormat="1" x14ac:dyDescent="0.25">
      <c r="A538" s="644"/>
      <c r="B538" s="645"/>
      <c r="C538" s="645"/>
      <c r="D538" s="645"/>
      <c r="E538" s="645"/>
      <c r="F538" s="645"/>
      <c r="G538" s="645"/>
      <c r="I538" s="644"/>
      <c r="J538" s="644"/>
      <c r="K538" s="644"/>
      <c r="L538" s="644"/>
    </row>
    <row r="539" spans="1:12" s="668" customFormat="1" x14ac:dyDescent="0.25">
      <c r="A539" s="644"/>
      <c r="B539" s="645"/>
      <c r="C539" s="645"/>
      <c r="D539" s="645"/>
      <c r="E539" s="645"/>
      <c r="F539" s="645"/>
      <c r="G539" s="645"/>
      <c r="I539" s="644"/>
      <c r="J539" s="644"/>
      <c r="K539" s="644"/>
      <c r="L539" s="644"/>
    </row>
    <row r="540" spans="1:12" s="668" customFormat="1" x14ac:dyDescent="0.25">
      <c r="A540" s="644"/>
      <c r="B540" s="645"/>
      <c r="C540" s="645"/>
      <c r="D540" s="645"/>
      <c r="E540" s="645"/>
      <c r="F540" s="645"/>
      <c r="G540" s="645"/>
      <c r="I540" s="644"/>
      <c r="J540" s="644"/>
      <c r="K540" s="644"/>
      <c r="L540" s="644"/>
    </row>
    <row r="541" spans="1:12" s="668" customFormat="1" x14ac:dyDescent="0.25">
      <c r="A541" s="644"/>
      <c r="B541" s="645"/>
      <c r="C541" s="645"/>
      <c r="D541" s="645"/>
      <c r="E541" s="645"/>
      <c r="F541" s="645"/>
      <c r="G541" s="645"/>
      <c r="I541" s="644"/>
      <c r="J541" s="644"/>
      <c r="K541" s="644"/>
      <c r="L541" s="644"/>
    </row>
    <row r="542" spans="1:12" s="668" customFormat="1" x14ac:dyDescent="0.25">
      <c r="A542" s="644"/>
      <c r="B542" s="645"/>
      <c r="C542" s="645"/>
      <c r="D542" s="645"/>
      <c r="E542" s="645"/>
      <c r="F542" s="645"/>
      <c r="G542" s="645"/>
      <c r="I542" s="644"/>
      <c r="J542" s="644"/>
      <c r="K542" s="644"/>
      <c r="L542" s="644"/>
    </row>
    <row r="543" spans="1:12" s="668" customFormat="1" x14ac:dyDescent="0.25">
      <c r="A543" s="644"/>
      <c r="B543" s="645"/>
      <c r="C543" s="645"/>
      <c r="D543" s="645"/>
      <c r="E543" s="645"/>
      <c r="F543" s="645"/>
      <c r="G543" s="645"/>
      <c r="I543" s="644"/>
      <c r="J543" s="644"/>
      <c r="K543" s="644"/>
      <c r="L543" s="644"/>
    </row>
    <row r="544" spans="1:12" s="668" customFormat="1" x14ac:dyDescent="0.25">
      <c r="A544" s="644"/>
      <c r="B544" s="645"/>
      <c r="C544" s="645"/>
      <c r="D544" s="645"/>
      <c r="E544" s="645"/>
      <c r="F544" s="645"/>
      <c r="G544" s="645"/>
      <c r="I544" s="644"/>
      <c r="J544" s="644"/>
      <c r="K544" s="644"/>
      <c r="L544" s="644"/>
    </row>
    <row r="545" spans="1:12" s="668" customFormat="1" x14ac:dyDescent="0.25">
      <c r="A545" s="644"/>
      <c r="B545" s="645"/>
      <c r="C545" s="645"/>
      <c r="D545" s="645"/>
      <c r="E545" s="645"/>
      <c r="F545" s="645"/>
      <c r="G545" s="645"/>
      <c r="I545" s="644"/>
      <c r="J545" s="644"/>
      <c r="K545" s="644"/>
      <c r="L545" s="644"/>
    </row>
    <row r="546" spans="1:12" s="668" customFormat="1" x14ac:dyDescent="0.25">
      <c r="A546" s="644"/>
      <c r="B546" s="645"/>
      <c r="C546" s="645"/>
      <c r="D546" s="645"/>
      <c r="E546" s="645"/>
      <c r="F546" s="645"/>
      <c r="G546" s="645"/>
      <c r="I546" s="644"/>
      <c r="J546" s="644"/>
      <c r="K546" s="644"/>
      <c r="L546" s="644"/>
    </row>
    <row r="547" spans="1:12" s="668" customFormat="1" x14ac:dyDescent="0.25">
      <c r="A547" s="644"/>
      <c r="B547" s="645"/>
      <c r="C547" s="645"/>
      <c r="D547" s="645"/>
      <c r="E547" s="645"/>
      <c r="F547" s="645"/>
      <c r="G547" s="645"/>
      <c r="I547" s="644"/>
      <c r="J547" s="644"/>
      <c r="K547" s="644"/>
      <c r="L547" s="644"/>
    </row>
    <row r="548" spans="1:12" s="668" customFormat="1" x14ac:dyDescent="0.25">
      <c r="A548" s="644"/>
      <c r="B548" s="645"/>
      <c r="C548" s="645"/>
      <c r="D548" s="645"/>
      <c r="E548" s="645"/>
      <c r="F548" s="645"/>
      <c r="G548" s="645"/>
      <c r="I548" s="644"/>
      <c r="J548" s="644"/>
      <c r="K548" s="644"/>
      <c r="L548" s="644"/>
    </row>
    <row r="549" spans="1:12" s="668" customFormat="1" x14ac:dyDescent="0.25">
      <c r="A549" s="644"/>
      <c r="B549" s="645"/>
      <c r="C549" s="645"/>
      <c r="D549" s="645"/>
      <c r="E549" s="645"/>
      <c r="F549" s="645"/>
      <c r="G549" s="645"/>
      <c r="I549" s="644"/>
      <c r="J549" s="644"/>
      <c r="K549" s="644"/>
      <c r="L549" s="644"/>
    </row>
    <row r="550" spans="1:12" s="668" customFormat="1" x14ac:dyDescent="0.25">
      <c r="A550" s="644"/>
      <c r="B550" s="645"/>
      <c r="C550" s="645"/>
      <c r="D550" s="645"/>
      <c r="E550" s="645"/>
      <c r="F550" s="645"/>
      <c r="G550" s="645"/>
      <c r="I550" s="644"/>
      <c r="J550" s="644"/>
      <c r="K550" s="644"/>
      <c r="L550" s="644"/>
    </row>
    <row r="551" spans="1:12" s="668" customFormat="1" x14ac:dyDescent="0.25">
      <c r="A551" s="644"/>
      <c r="B551" s="645"/>
      <c r="C551" s="645"/>
      <c r="D551" s="645"/>
      <c r="E551" s="645"/>
      <c r="F551" s="645"/>
      <c r="G551" s="645"/>
      <c r="I551" s="644"/>
      <c r="J551" s="644"/>
      <c r="K551" s="644"/>
      <c r="L551" s="644"/>
    </row>
    <row r="552" spans="1:12" s="668" customFormat="1" x14ac:dyDescent="0.25">
      <c r="A552" s="644"/>
      <c r="B552" s="645"/>
      <c r="C552" s="645"/>
      <c r="D552" s="645"/>
      <c r="E552" s="645"/>
      <c r="F552" s="645"/>
      <c r="G552" s="645"/>
      <c r="I552" s="644"/>
      <c r="J552" s="644"/>
      <c r="K552" s="644"/>
      <c r="L552" s="644"/>
    </row>
    <row r="553" spans="1:12" s="668" customFormat="1" x14ac:dyDescent="0.25">
      <c r="A553" s="644"/>
      <c r="B553" s="645"/>
      <c r="C553" s="645"/>
      <c r="D553" s="645"/>
      <c r="E553" s="645"/>
      <c r="F553" s="645"/>
      <c r="G553" s="645"/>
      <c r="I553" s="644"/>
      <c r="J553" s="644"/>
      <c r="K553" s="644"/>
      <c r="L553" s="644"/>
    </row>
    <row r="554" spans="1:12" s="668" customFormat="1" x14ac:dyDescent="0.25">
      <c r="A554" s="644"/>
      <c r="B554" s="645"/>
      <c r="C554" s="645"/>
      <c r="D554" s="645"/>
      <c r="E554" s="645"/>
      <c r="F554" s="645"/>
      <c r="G554" s="645"/>
      <c r="I554" s="644"/>
      <c r="J554" s="644"/>
      <c r="K554" s="644"/>
      <c r="L554" s="644"/>
    </row>
    <row r="555" spans="1:12" s="668" customFormat="1" x14ac:dyDescent="0.25">
      <c r="A555" s="644"/>
      <c r="B555" s="645"/>
      <c r="C555" s="645"/>
      <c r="D555" s="645"/>
      <c r="E555" s="645"/>
      <c r="F555" s="645"/>
      <c r="G555" s="645"/>
      <c r="I555" s="644"/>
      <c r="J555" s="644"/>
      <c r="K555" s="644"/>
      <c r="L555" s="644"/>
    </row>
    <row r="556" spans="1:12" s="668" customFormat="1" x14ac:dyDescent="0.25">
      <c r="A556" s="644"/>
      <c r="B556" s="645"/>
      <c r="C556" s="645"/>
      <c r="D556" s="645"/>
      <c r="E556" s="645"/>
      <c r="F556" s="645"/>
      <c r="G556" s="645"/>
      <c r="I556" s="644"/>
      <c r="J556" s="644"/>
      <c r="K556" s="644"/>
      <c r="L556" s="644"/>
    </row>
    <row r="557" spans="1:12" s="668" customFormat="1" x14ac:dyDescent="0.25">
      <c r="A557" s="644"/>
      <c r="B557" s="645"/>
      <c r="C557" s="645"/>
      <c r="D557" s="645"/>
      <c r="E557" s="645"/>
      <c r="F557" s="645"/>
      <c r="G557" s="645"/>
      <c r="I557" s="644"/>
      <c r="J557" s="644"/>
      <c r="K557" s="644"/>
      <c r="L557" s="644"/>
    </row>
    <row r="558" spans="1:12" s="668" customFormat="1" x14ac:dyDescent="0.25">
      <c r="A558" s="644"/>
      <c r="B558" s="645"/>
      <c r="C558" s="645"/>
      <c r="D558" s="645"/>
      <c r="E558" s="645"/>
      <c r="F558" s="645"/>
      <c r="G558" s="645"/>
      <c r="I558" s="644"/>
      <c r="J558" s="644"/>
      <c r="K558" s="644"/>
      <c r="L558" s="644"/>
    </row>
    <row r="559" spans="1:12" s="668" customFormat="1" x14ac:dyDescent="0.25">
      <c r="A559" s="644"/>
      <c r="B559" s="645"/>
      <c r="C559" s="645"/>
      <c r="D559" s="645"/>
      <c r="E559" s="645"/>
      <c r="F559" s="645"/>
      <c r="G559" s="645"/>
      <c r="I559" s="644"/>
      <c r="J559" s="644"/>
      <c r="K559" s="644"/>
      <c r="L559" s="644"/>
    </row>
    <row r="560" spans="1:12" s="668" customFormat="1" x14ac:dyDescent="0.25">
      <c r="A560" s="644"/>
      <c r="B560" s="645"/>
      <c r="C560" s="645"/>
      <c r="D560" s="645"/>
      <c r="E560" s="645"/>
      <c r="F560" s="645"/>
      <c r="G560" s="645"/>
      <c r="I560" s="644"/>
      <c r="J560" s="644"/>
      <c r="K560" s="644"/>
      <c r="L560" s="644"/>
    </row>
    <row r="561" spans="1:12" s="668" customFormat="1" x14ac:dyDescent="0.25">
      <c r="A561" s="644"/>
      <c r="B561" s="645"/>
      <c r="C561" s="645"/>
      <c r="D561" s="645"/>
      <c r="E561" s="645"/>
      <c r="F561" s="645"/>
      <c r="G561" s="645"/>
      <c r="I561" s="644"/>
      <c r="J561" s="644"/>
      <c r="K561" s="644"/>
      <c r="L561" s="644"/>
    </row>
    <row r="562" spans="1:12" s="668" customFormat="1" x14ac:dyDescent="0.25">
      <c r="A562" s="644"/>
      <c r="B562" s="645"/>
      <c r="C562" s="645"/>
      <c r="D562" s="645"/>
      <c r="E562" s="645"/>
      <c r="F562" s="645"/>
      <c r="G562" s="645"/>
      <c r="I562" s="644"/>
      <c r="J562" s="644"/>
      <c r="K562" s="644"/>
      <c r="L562" s="644"/>
    </row>
    <row r="563" spans="1:12" s="668" customFormat="1" x14ac:dyDescent="0.25">
      <c r="A563" s="644"/>
      <c r="B563" s="645"/>
      <c r="C563" s="645"/>
      <c r="D563" s="645"/>
      <c r="E563" s="645"/>
      <c r="F563" s="645"/>
      <c r="G563" s="645"/>
      <c r="I563" s="644"/>
      <c r="J563" s="644"/>
      <c r="K563" s="644"/>
      <c r="L563" s="644"/>
    </row>
    <row r="564" spans="1:12" s="668" customFormat="1" x14ac:dyDescent="0.25">
      <c r="A564" s="644"/>
      <c r="B564" s="645"/>
      <c r="C564" s="645"/>
      <c r="D564" s="645"/>
      <c r="E564" s="645"/>
      <c r="F564" s="645"/>
      <c r="G564" s="645"/>
      <c r="I564" s="644"/>
      <c r="J564" s="644"/>
      <c r="K564" s="644"/>
      <c r="L564" s="644"/>
    </row>
    <row r="565" spans="1:12" s="668" customFormat="1" x14ac:dyDescent="0.25">
      <c r="A565" s="644"/>
      <c r="B565" s="645"/>
      <c r="C565" s="645"/>
      <c r="D565" s="645"/>
      <c r="E565" s="645"/>
      <c r="F565" s="645"/>
      <c r="G565" s="645"/>
      <c r="I565" s="644"/>
      <c r="J565" s="644"/>
      <c r="K565" s="644"/>
      <c r="L565" s="644"/>
    </row>
    <row r="566" spans="1:12" s="668" customFormat="1" x14ac:dyDescent="0.25">
      <c r="A566" s="644"/>
      <c r="B566" s="645"/>
      <c r="C566" s="645"/>
      <c r="D566" s="645"/>
      <c r="E566" s="645"/>
      <c r="F566" s="645"/>
      <c r="G566" s="645"/>
      <c r="I566" s="644"/>
      <c r="J566" s="644"/>
      <c r="K566" s="644"/>
      <c r="L566" s="644"/>
    </row>
    <row r="567" spans="1:12" s="668" customFormat="1" x14ac:dyDescent="0.25">
      <c r="A567" s="644"/>
      <c r="B567" s="645"/>
      <c r="C567" s="645"/>
      <c r="D567" s="645"/>
      <c r="E567" s="645"/>
      <c r="F567" s="645"/>
      <c r="G567" s="645"/>
      <c r="I567" s="644"/>
      <c r="J567" s="644"/>
      <c r="K567" s="644"/>
      <c r="L567" s="644"/>
    </row>
    <row r="568" spans="1:12" s="668" customFormat="1" x14ac:dyDescent="0.25">
      <c r="A568" s="644"/>
      <c r="B568" s="645"/>
      <c r="C568" s="645"/>
      <c r="D568" s="645"/>
      <c r="E568" s="645"/>
      <c r="F568" s="645"/>
      <c r="G568" s="645"/>
      <c r="I568" s="644"/>
      <c r="J568" s="644"/>
      <c r="K568" s="644"/>
      <c r="L568" s="644"/>
    </row>
    <row r="569" spans="1:12" s="668" customFormat="1" x14ac:dyDescent="0.25">
      <c r="A569" s="644"/>
      <c r="B569" s="645"/>
      <c r="C569" s="645"/>
      <c r="D569" s="645"/>
      <c r="E569" s="645"/>
      <c r="F569" s="645"/>
      <c r="G569" s="645"/>
      <c r="I569" s="644"/>
      <c r="J569" s="644"/>
      <c r="K569" s="644"/>
      <c r="L569" s="644"/>
    </row>
    <row r="570" spans="1:12" s="668" customFormat="1" x14ac:dyDescent="0.25">
      <c r="A570" s="644"/>
      <c r="B570" s="645"/>
      <c r="C570" s="645"/>
      <c r="D570" s="645"/>
      <c r="E570" s="645"/>
      <c r="F570" s="645"/>
      <c r="G570" s="645"/>
      <c r="I570" s="644"/>
      <c r="J570" s="644"/>
      <c r="K570" s="644"/>
      <c r="L570" s="644"/>
    </row>
    <row r="571" spans="1:12" s="668" customFormat="1" x14ac:dyDescent="0.25">
      <c r="A571" s="644"/>
      <c r="B571" s="645"/>
      <c r="C571" s="645"/>
      <c r="D571" s="645"/>
      <c r="E571" s="645"/>
      <c r="F571" s="645"/>
      <c r="G571" s="645"/>
      <c r="I571" s="644"/>
      <c r="J571" s="644"/>
      <c r="K571" s="644"/>
      <c r="L571" s="644"/>
    </row>
    <row r="572" spans="1:12" s="668" customFormat="1" x14ac:dyDescent="0.25">
      <c r="A572" s="644"/>
      <c r="B572" s="645"/>
      <c r="C572" s="645"/>
      <c r="D572" s="645"/>
      <c r="E572" s="645"/>
      <c r="F572" s="645"/>
      <c r="G572" s="645"/>
      <c r="I572" s="644"/>
      <c r="J572" s="644"/>
      <c r="K572" s="644"/>
      <c r="L572" s="644"/>
    </row>
    <row r="573" spans="1:12" s="668" customFormat="1" x14ac:dyDescent="0.25">
      <c r="A573" s="644"/>
      <c r="B573" s="645"/>
      <c r="C573" s="645"/>
      <c r="D573" s="645"/>
      <c r="E573" s="645"/>
      <c r="F573" s="645"/>
      <c r="G573" s="645"/>
      <c r="I573" s="644"/>
      <c r="J573" s="644"/>
      <c r="K573" s="644"/>
      <c r="L573" s="644"/>
    </row>
    <row r="574" spans="1:12" s="668" customFormat="1" x14ac:dyDescent="0.25">
      <c r="A574" s="644"/>
      <c r="B574" s="645"/>
      <c r="C574" s="645"/>
      <c r="D574" s="645"/>
      <c r="E574" s="645"/>
      <c r="F574" s="645"/>
      <c r="G574" s="645"/>
      <c r="I574" s="644"/>
      <c r="J574" s="644"/>
      <c r="K574" s="644"/>
      <c r="L574" s="644"/>
    </row>
    <row r="575" spans="1:12" s="668" customFormat="1" x14ac:dyDescent="0.25">
      <c r="A575" s="644"/>
      <c r="B575" s="645"/>
      <c r="C575" s="645"/>
      <c r="D575" s="645"/>
      <c r="E575" s="645"/>
      <c r="F575" s="645"/>
      <c r="G575" s="645"/>
      <c r="I575" s="644"/>
      <c r="J575" s="644"/>
      <c r="K575" s="644"/>
      <c r="L575" s="644"/>
    </row>
    <row r="576" spans="1:12" s="668" customFormat="1" x14ac:dyDescent="0.25">
      <c r="A576" s="644"/>
      <c r="B576" s="645"/>
      <c r="C576" s="645"/>
      <c r="D576" s="645"/>
      <c r="E576" s="645"/>
      <c r="F576" s="645"/>
      <c r="G576" s="645"/>
      <c r="I576" s="644"/>
      <c r="J576" s="644"/>
      <c r="K576" s="644"/>
      <c r="L576" s="644"/>
    </row>
    <row r="577" spans="1:12" s="668" customFormat="1" x14ac:dyDescent="0.25">
      <c r="A577" s="644"/>
      <c r="B577" s="645"/>
      <c r="C577" s="645"/>
      <c r="D577" s="645"/>
      <c r="E577" s="645"/>
      <c r="F577" s="645"/>
      <c r="G577" s="645"/>
      <c r="I577" s="644"/>
      <c r="J577" s="644"/>
      <c r="K577" s="644"/>
      <c r="L577" s="644"/>
    </row>
    <row r="578" spans="1:12" s="668" customFormat="1" x14ac:dyDescent="0.25">
      <c r="A578" s="644"/>
      <c r="B578" s="645"/>
      <c r="C578" s="645"/>
      <c r="D578" s="645"/>
      <c r="E578" s="645"/>
      <c r="F578" s="645"/>
      <c r="G578" s="645"/>
      <c r="I578" s="644"/>
      <c r="J578" s="644"/>
      <c r="K578" s="644"/>
      <c r="L578" s="644"/>
    </row>
    <row r="579" spans="1:12" s="668" customFormat="1" x14ac:dyDescent="0.25">
      <c r="A579" s="644"/>
      <c r="B579" s="645"/>
      <c r="C579" s="645"/>
      <c r="D579" s="645"/>
      <c r="E579" s="645"/>
      <c r="F579" s="645"/>
      <c r="G579" s="645"/>
      <c r="I579" s="644"/>
      <c r="J579" s="644"/>
      <c r="K579" s="644"/>
      <c r="L579" s="644"/>
    </row>
    <row r="580" spans="1:12" s="668" customFormat="1" x14ac:dyDescent="0.25">
      <c r="A580" s="644"/>
      <c r="B580" s="645"/>
      <c r="C580" s="645"/>
      <c r="D580" s="645"/>
      <c r="E580" s="645"/>
      <c r="F580" s="645"/>
      <c r="G580" s="645"/>
      <c r="I580" s="644"/>
      <c r="J580" s="644"/>
      <c r="K580" s="644"/>
      <c r="L580" s="644"/>
    </row>
    <row r="581" spans="1:12" s="668" customFormat="1" x14ac:dyDescent="0.25">
      <c r="A581" s="644"/>
      <c r="B581" s="645"/>
      <c r="C581" s="645"/>
      <c r="D581" s="645"/>
      <c r="E581" s="645"/>
      <c r="F581" s="645"/>
      <c r="G581" s="645"/>
      <c r="I581" s="644"/>
      <c r="J581" s="644"/>
      <c r="K581" s="644"/>
      <c r="L581" s="644"/>
    </row>
    <row r="582" spans="1:12" s="668" customFormat="1" x14ac:dyDescent="0.25">
      <c r="A582" s="644"/>
      <c r="B582" s="645"/>
      <c r="C582" s="645"/>
      <c r="D582" s="645"/>
      <c r="E582" s="645"/>
      <c r="F582" s="645"/>
      <c r="G582" s="645"/>
      <c r="I582" s="644"/>
      <c r="J582" s="644"/>
      <c r="K582" s="644"/>
      <c r="L582" s="644"/>
    </row>
    <row r="583" spans="1:12" s="668" customFormat="1" x14ac:dyDescent="0.25">
      <c r="A583" s="644"/>
      <c r="B583" s="645"/>
      <c r="C583" s="645"/>
      <c r="D583" s="645"/>
      <c r="E583" s="645"/>
      <c r="F583" s="645"/>
      <c r="G583" s="645"/>
      <c r="I583" s="644"/>
      <c r="J583" s="644"/>
      <c r="K583" s="644"/>
      <c r="L583" s="644"/>
    </row>
    <row r="584" spans="1:12" s="668" customFormat="1" x14ac:dyDescent="0.25">
      <c r="A584" s="644"/>
      <c r="B584" s="645"/>
      <c r="C584" s="645"/>
      <c r="D584" s="645"/>
      <c r="E584" s="645"/>
      <c r="F584" s="645"/>
      <c r="G584" s="645"/>
      <c r="I584" s="644"/>
      <c r="J584" s="644"/>
      <c r="K584" s="644"/>
      <c r="L584" s="644"/>
    </row>
    <row r="585" spans="1:12" s="668" customFormat="1" x14ac:dyDescent="0.25">
      <c r="A585" s="644"/>
      <c r="B585" s="645"/>
      <c r="C585" s="645"/>
      <c r="D585" s="645"/>
      <c r="E585" s="645"/>
      <c r="F585" s="645"/>
      <c r="G585" s="645"/>
      <c r="I585" s="644"/>
      <c r="J585" s="644"/>
      <c r="K585" s="644"/>
      <c r="L585" s="644"/>
    </row>
    <row r="586" spans="1:12" s="668" customFormat="1" x14ac:dyDescent="0.25">
      <c r="A586" s="644"/>
      <c r="B586" s="645"/>
      <c r="C586" s="645"/>
      <c r="D586" s="645"/>
      <c r="E586" s="645"/>
      <c r="F586" s="645"/>
      <c r="G586" s="645"/>
      <c r="I586" s="644"/>
      <c r="J586" s="644"/>
      <c r="K586" s="644"/>
      <c r="L586" s="644"/>
    </row>
    <row r="587" spans="1:12" s="668" customFormat="1" x14ac:dyDescent="0.25">
      <c r="A587" s="644"/>
      <c r="B587" s="645"/>
      <c r="C587" s="645"/>
      <c r="D587" s="645"/>
      <c r="E587" s="645"/>
      <c r="F587" s="645"/>
      <c r="G587" s="645"/>
      <c r="I587" s="644"/>
      <c r="J587" s="644"/>
      <c r="K587" s="644"/>
      <c r="L587" s="644"/>
    </row>
    <row r="588" spans="1:12" s="668" customFormat="1" x14ac:dyDescent="0.25">
      <c r="A588" s="644"/>
      <c r="B588" s="645"/>
      <c r="C588" s="645"/>
      <c r="D588" s="645"/>
      <c r="E588" s="645"/>
      <c r="F588" s="645"/>
      <c r="G588" s="645"/>
      <c r="I588" s="644"/>
      <c r="J588" s="644"/>
      <c r="K588" s="644"/>
      <c r="L588" s="644"/>
    </row>
    <row r="589" spans="1:12" s="668" customFormat="1" x14ac:dyDescent="0.25">
      <c r="A589" s="644"/>
      <c r="B589" s="645"/>
      <c r="C589" s="645"/>
      <c r="D589" s="645"/>
      <c r="E589" s="645"/>
      <c r="F589" s="645"/>
      <c r="G589" s="645"/>
      <c r="I589" s="644"/>
      <c r="J589" s="644"/>
      <c r="K589" s="644"/>
      <c r="L589" s="644"/>
    </row>
    <row r="590" spans="1:12" s="668" customFormat="1" x14ac:dyDescent="0.25">
      <c r="A590" s="644"/>
      <c r="B590" s="645"/>
      <c r="C590" s="645"/>
      <c r="D590" s="645"/>
      <c r="E590" s="645"/>
      <c r="F590" s="645"/>
      <c r="G590" s="645"/>
      <c r="I590" s="644"/>
      <c r="J590" s="644"/>
      <c r="K590" s="644"/>
      <c r="L590" s="644"/>
    </row>
    <row r="591" spans="1:12" s="668" customFormat="1" x14ac:dyDescent="0.25">
      <c r="A591" s="644"/>
      <c r="B591" s="645"/>
      <c r="C591" s="645"/>
      <c r="D591" s="645"/>
      <c r="E591" s="645"/>
      <c r="F591" s="645"/>
      <c r="G591" s="645"/>
      <c r="I591" s="644"/>
      <c r="J591" s="644"/>
      <c r="K591" s="644"/>
      <c r="L591" s="644"/>
    </row>
    <row r="592" spans="1:12" s="668" customFormat="1" x14ac:dyDescent="0.25">
      <c r="A592" s="644"/>
      <c r="B592" s="645"/>
      <c r="C592" s="645"/>
      <c r="D592" s="645"/>
      <c r="E592" s="645"/>
      <c r="F592" s="645"/>
      <c r="G592" s="645"/>
      <c r="I592" s="644"/>
      <c r="J592" s="644"/>
      <c r="K592" s="644"/>
      <c r="L592" s="644"/>
    </row>
    <row r="593" spans="1:12" s="668" customFormat="1" x14ac:dyDescent="0.25">
      <c r="A593" s="644"/>
      <c r="B593" s="645"/>
      <c r="C593" s="645"/>
      <c r="D593" s="645"/>
      <c r="E593" s="645"/>
      <c r="F593" s="645"/>
      <c r="G593" s="645"/>
      <c r="I593" s="644"/>
      <c r="J593" s="644"/>
      <c r="K593" s="644"/>
      <c r="L593" s="644"/>
    </row>
    <row r="594" spans="1:12" s="668" customFormat="1" x14ac:dyDescent="0.25">
      <c r="A594" s="644"/>
      <c r="B594" s="645"/>
      <c r="C594" s="645"/>
      <c r="D594" s="645"/>
      <c r="E594" s="645"/>
      <c r="F594" s="645"/>
      <c r="G594" s="645"/>
      <c r="I594" s="644"/>
      <c r="J594" s="644"/>
      <c r="K594" s="644"/>
      <c r="L594" s="644"/>
    </row>
    <row r="595" spans="1:12" s="668" customFormat="1" x14ac:dyDescent="0.25">
      <c r="A595" s="644"/>
      <c r="B595" s="645"/>
      <c r="C595" s="645"/>
      <c r="D595" s="645"/>
      <c r="E595" s="645"/>
      <c r="F595" s="645"/>
      <c r="G595" s="645"/>
      <c r="I595" s="644"/>
      <c r="J595" s="644"/>
      <c r="K595" s="644"/>
      <c r="L595" s="644"/>
    </row>
    <row r="596" spans="1:12" s="668" customFormat="1" x14ac:dyDescent="0.25">
      <c r="A596" s="644"/>
      <c r="B596" s="645"/>
      <c r="C596" s="645"/>
      <c r="D596" s="645"/>
      <c r="E596" s="645"/>
      <c r="F596" s="645"/>
      <c r="G596" s="645"/>
      <c r="I596" s="644"/>
      <c r="J596" s="644"/>
      <c r="K596" s="644"/>
      <c r="L596" s="644"/>
    </row>
    <row r="597" spans="1:12" s="668" customFormat="1" x14ac:dyDescent="0.25">
      <c r="A597" s="644"/>
      <c r="B597" s="645"/>
      <c r="C597" s="645"/>
      <c r="D597" s="645"/>
      <c r="E597" s="645"/>
      <c r="F597" s="645"/>
      <c r="G597" s="645"/>
      <c r="I597" s="644"/>
      <c r="J597" s="644"/>
      <c r="K597" s="644"/>
      <c r="L597" s="644"/>
    </row>
    <row r="598" spans="1:12" s="668" customFormat="1" x14ac:dyDescent="0.25">
      <c r="A598" s="644"/>
      <c r="B598" s="645"/>
      <c r="C598" s="645"/>
      <c r="D598" s="645"/>
      <c r="E598" s="645"/>
      <c r="F598" s="645"/>
      <c r="G598" s="645"/>
      <c r="I598" s="644"/>
      <c r="J598" s="644"/>
      <c r="K598" s="644"/>
      <c r="L598" s="644"/>
    </row>
    <row r="599" spans="1:12" s="668" customFormat="1" x14ac:dyDescent="0.25">
      <c r="A599" s="644"/>
      <c r="B599" s="645"/>
      <c r="C599" s="645"/>
      <c r="D599" s="645"/>
      <c r="E599" s="645"/>
      <c r="F599" s="645"/>
      <c r="G599" s="645"/>
      <c r="I599" s="644"/>
      <c r="J599" s="644"/>
      <c r="K599" s="644"/>
      <c r="L599" s="644"/>
    </row>
    <row r="600" spans="1:12" s="668" customFormat="1" x14ac:dyDescent="0.25">
      <c r="A600" s="644"/>
      <c r="B600" s="645"/>
      <c r="C600" s="645"/>
      <c r="D600" s="645"/>
      <c r="E600" s="645"/>
      <c r="F600" s="645"/>
      <c r="G600" s="645"/>
      <c r="I600" s="644"/>
      <c r="J600" s="644"/>
      <c r="K600" s="644"/>
      <c r="L600" s="644"/>
    </row>
    <row r="601" spans="1:12" s="668" customFormat="1" x14ac:dyDescent="0.25">
      <c r="A601" s="644"/>
      <c r="B601" s="645"/>
      <c r="C601" s="645"/>
      <c r="D601" s="645"/>
      <c r="E601" s="645"/>
      <c r="F601" s="645"/>
      <c r="G601" s="645"/>
      <c r="I601" s="644"/>
      <c r="J601" s="644"/>
      <c r="K601" s="644"/>
      <c r="L601" s="644"/>
    </row>
    <row r="602" spans="1:12" s="668" customFormat="1" x14ac:dyDescent="0.25">
      <c r="A602" s="644"/>
      <c r="B602" s="645"/>
      <c r="C602" s="645"/>
      <c r="D602" s="645"/>
      <c r="E602" s="645"/>
      <c r="F602" s="645"/>
      <c r="G602" s="645"/>
      <c r="I602" s="644"/>
      <c r="J602" s="644"/>
      <c r="K602" s="644"/>
      <c r="L602" s="644"/>
    </row>
    <row r="603" spans="1:12" s="668" customFormat="1" x14ac:dyDescent="0.25">
      <c r="A603" s="644"/>
      <c r="B603" s="645"/>
      <c r="C603" s="645"/>
      <c r="D603" s="645"/>
      <c r="E603" s="645"/>
      <c r="F603" s="645"/>
      <c r="G603" s="645"/>
      <c r="I603" s="644"/>
      <c r="J603" s="644"/>
      <c r="K603" s="644"/>
      <c r="L603" s="644"/>
    </row>
    <row r="604" spans="1:12" s="668" customFormat="1" x14ac:dyDescent="0.25">
      <c r="A604" s="644"/>
      <c r="B604" s="645"/>
      <c r="C604" s="645"/>
      <c r="D604" s="645"/>
      <c r="E604" s="645"/>
      <c r="F604" s="645"/>
      <c r="G604" s="645"/>
      <c r="I604" s="644"/>
      <c r="J604" s="644"/>
      <c r="K604" s="644"/>
      <c r="L604" s="644"/>
    </row>
    <row r="605" spans="1:12" s="668" customFormat="1" x14ac:dyDescent="0.25">
      <c r="A605" s="644"/>
      <c r="B605" s="645"/>
      <c r="C605" s="645"/>
      <c r="D605" s="645"/>
      <c r="E605" s="645"/>
      <c r="F605" s="645"/>
      <c r="G605" s="645"/>
      <c r="I605" s="644"/>
      <c r="J605" s="644"/>
      <c r="K605" s="644"/>
      <c r="L605" s="644"/>
    </row>
    <row r="606" spans="1:12" s="668" customFormat="1" x14ac:dyDescent="0.25">
      <c r="A606" s="644"/>
      <c r="B606" s="645"/>
      <c r="C606" s="645"/>
      <c r="D606" s="645"/>
      <c r="E606" s="645"/>
      <c r="F606" s="645"/>
      <c r="G606" s="645"/>
      <c r="I606" s="644"/>
      <c r="J606" s="644"/>
      <c r="K606" s="644"/>
      <c r="L606" s="644"/>
    </row>
    <row r="607" spans="1:12" s="668" customFormat="1" x14ac:dyDescent="0.25">
      <c r="A607" s="644"/>
      <c r="B607" s="645"/>
      <c r="C607" s="645"/>
      <c r="D607" s="645"/>
      <c r="E607" s="645"/>
      <c r="F607" s="645"/>
      <c r="G607" s="645"/>
      <c r="I607" s="644"/>
      <c r="J607" s="644"/>
      <c r="K607" s="644"/>
      <c r="L607" s="644"/>
    </row>
    <row r="608" spans="1:12" s="668" customFormat="1" x14ac:dyDescent="0.25">
      <c r="A608" s="644"/>
      <c r="B608" s="645"/>
      <c r="C608" s="645"/>
      <c r="D608" s="645"/>
      <c r="E608" s="645"/>
      <c r="F608" s="645"/>
      <c r="G608" s="645"/>
      <c r="I608" s="644"/>
      <c r="J608" s="644"/>
      <c r="K608" s="644"/>
      <c r="L608" s="644"/>
    </row>
    <row r="609" spans="1:12" s="668" customFormat="1" x14ac:dyDescent="0.25">
      <c r="A609" s="644"/>
      <c r="B609" s="645"/>
      <c r="C609" s="645"/>
      <c r="D609" s="645"/>
      <c r="E609" s="645"/>
      <c r="F609" s="645"/>
      <c r="G609" s="645"/>
      <c r="I609" s="644"/>
      <c r="J609" s="644"/>
      <c r="K609" s="644"/>
      <c r="L609" s="644"/>
    </row>
    <row r="610" spans="1:12" s="668" customFormat="1" x14ac:dyDescent="0.25">
      <c r="A610" s="644"/>
      <c r="B610" s="645"/>
      <c r="C610" s="645"/>
      <c r="D610" s="645"/>
      <c r="E610" s="645"/>
      <c r="F610" s="645"/>
      <c r="G610" s="645"/>
      <c r="I610" s="644"/>
      <c r="J610" s="644"/>
      <c r="K610" s="644"/>
      <c r="L610" s="644"/>
    </row>
    <row r="611" spans="1:12" s="668" customFormat="1" x14ac:dyDescent="0.25">
      <c r="A611" s="644"/>
      <c r="B611" s="645"/>
      <c r="C611" s="645"/>
      <c r="D611" s="645"/>
      <c r="E611" s="645"/>
      <c r="F611" s="645"/>
      <c r="G611" s="645"/>
      <c r="I611" s="644"/>
      <c r="J611" s="644"/>
      <c r="K611" s="644"/>
      <c r="L611" s="644"/>
    </row>
    <row r="612" spans="1:12" s="668" customFormat="1" x14ac:dyDescent="0.25">
      <c r="A612" s="644"/>
      <c r="B612" s="645"/>
      <c r="C612" s="645"/>
      <c r="D612" s="645"/>
      <c r="E612" s="645"/>
      <c r="F612" s="645"/>
      <c r="G612" s="645"/>
      <c r="I612" s="644"/>
      <c r="J612" s="644"/>
      <c r="K612" s="644"/>
      <c r="L612" s="644"/>
    </row>
    <row r="613" spans="1:12" s="668" customFormat="1" x14ac:dyDescent="0.25">
      <c r="A613" s="644"/>
      <c r="B613" s="645"/>
      <c r="C613" s="645"/>
      <c r="D613" s="645"/>
      <c r="E613" s="645"/>
      <c r="F613" s="645"/>
      <c r="G613" s="645"/>
      <c r="I613" s="644"/>
      <c r="J613" s="644"/>
      <c r="K613" s="644"/>
      <c r="L613" s="644"/>
    </row>
    <row r="614" spans="1:12" s="668" customFormat="1" x14ac:dyDescent="0.25">
      <c r="A614" s="644"/>
      <c r="B614" s="645"/>
      <c r="C614" s="645"/>
      <c r="D614" s="645"/>
      <c r="E614" s="645"/>
      <c r="F614" s="645"/>
      <c r="G614" s="645"/>
      <c r="I614" s="644"/>
      <c r="J614" s="644"/>
      <c r="K614" s="644"/>
      <c r="L614" s="644"/>
    </row>
    <row r="615" spans="1:12" s="668" customFormat="1" x14ac:dyDescent="0.25">
      <c r="A615" s="644"/>
      <c r="B615" s="645"/>
      <c r="C615" s="645"/>
      <c r="D615" s="645"/>
      <c r="E615" s="645"/>
      <c r="F615" s="645"/>
      <c r="G615" s="645"/>
      <c r="I615" s="644"/>
      <c r="J615" s="644"/>
      <c r="K615" s="644"/>
      <c r="L615" s="644"/>
    </row>
    <row r="616" spans="1:12" s="668" customFormat="1" x14ac:dyDescent="0.25">
      <c r="A616" s="644"/>
      <c r="B616" s="645"/>
      <c r="C616" s="645"/>
      <c r="D616" s="645"/>
      <c r="E616" s="645"/>
      <c r="F616" s="645"/>
      <c r="G616" s="645"/>
      <c r="I616" s="644"/>
      <c r="J616" s="644"/>
      <c r="K616" s="644"/>
      <c r="L616" s="644"/>
    </row>
    <row r="617" spans="1:12" s="668" customFormat="1" x14ac:dyDescent="0.25">
      <c r="A617" s="644"/>
      <c r="B617" s="645"/>
      <c r="C617" s="645"/>
      <c r="D617" s="645"/>
      <c r="E617" s="645"/>
      <c r="F617" s="645"/>
      <c r="G617" s="645"/>
      <c r="I617" s="644"/>
      <c r="J617" s="644"/>
      <c r="K617" s="644"/>
      <c r="L617" s="644"/>
    </row>
    <row r="618" spans="1:12" s="668" customFormat="1" x14ac:dyDescent="0.25">
      <c r="A618" s="644"/>
      <c r="B618" s="645"/>
      <c r="C618" s="645"/>
      <c r="D618" s="645"/>
      <c r="E618" s="645"/>
      <c r="F618" s="645"/>
      <c r="G618" s="645"/>
      <c r="I618" s="644"/>
      <c r="J618" s="644"/>
      <c r="K618" s="644"/>
      <c r="L618" s="644"/>
    </row>
    <row r="619" spans="1:12" s="668" customFormat="1" x14ac:dyDescent="0.25">
      <c r="A619" s="644"/>
      <c r="B619" s="645"/>
      <c r="C619" s="645"/>
      <c r="D619" s="645"/>
      <c r="E619" s="645"/>
      <c r="F619" s="645"/>
      <c r="G619" s="645"/>
      <c r="I619" s="644"/>
      <c r="J619" s="644"/>
      <c r="K619" s="644"/>
      <c r="L619" s="644"/>
    </row>
    <row r="620" spans="1:12" s="668" customFormat="1" x14ac:dyDescent="0.25">
      <c r="A620" s="644"/>
      <c r="B620" s="645"/>
      <c r="C620" s="645"/>
      <c r="D620" s="645"/>
      <c r="E620" s="645"/>
      <c r="F620" s="645"/>
      <c r="G620" s="645"/>
      <c r="I620" s="644"/>
      <c r="J620" s="644"/>
      <c r="K620" s="644"/>
      <c r="L620" s="644"/>
    </row>
    <row r="621" spans="1:12" s="668" customFormat="1" x14ac:dyDescent="0.25">
      <c r="A621" s="644"/>
      <c r="B621" s="645"/>
      <c r="C621" s="645"/>
      <c r="D621" s="645"/>
      <c r="E621" s="645"/>
      <c r="F621" s="645"/>
      <c r="G621" s="645"/>
      <c r="I621" s="644"/>
      <c r="J621" s="644"/>
      <c r="K621" s="644"/>
      <c r="L621" s="644"/>
    </row>
    <row r="622" spans="1:12" s="668" customFormat="1" x14ac:dyDescent="0.25">
      <c r="A622" s="644"/>
      <c r="B622" s="645"/>
      <c r="C622" s="645"/>
      <c r="D622" s="645"/>
      <c r="E622" s="645"/>
      <c r="F622" s="645"/>
      <c r="G622" s="645"/>
      <c r="I622" s="644"/>
      <c r="J622" s="644"/>
      <c r="K622" s="644"/>
      <c r="L622" s="644"/>
    </row>
    <row r="623" spans="1:12" s="668" customFormat="1" x14ac:dyDescent="0.25">
      <c r="A623" s="644"/>
      <c r="B623" s="645"/>
      <c r="C623" s="645"/>
      <c r="D623" s="645"/>
      <c r="E623" s="645"/>
      <c r="F623" s="645"/>
      <c r="G623" s="645"/>
      <c r="I623" s="644"/>
      <c r="J623" s="644"/>
      <c r="K623" s="644"/>
      <c r="L623" s="644"/>
    </row>
    <row r="624" spans="1:12" s="668" customFormat="1" x14ac:dyDescent="0.25">
      <c r="A624" s="644"/>
      <c r="B624" s="645"/>
      <c r="C624" s="645"/>
      <c r="D624" s="645"/>
      <c r="E624" s="645"/>
      <c r="F624" s="645"/>
      <c r="G624" s="645"/>
      <c r="I624" s="644"/>
      <c r="J624" s="644"/>
      <c r="K624" s="644"/>
      <c r="L624" s="644"/>
    </row>
    <row r="625" spans="1:12" s="668" customFormat="1" x14ac:dyDescent="0.25">
      <c r="A625" s="644"/>
      <c r="B625" s="645"/>
      <c r="C625" s="645"/>
      <c r="D625" s="645"/>
      <c r="E625" s="645"/>
      <c r="F625" s="645"/>
      <c r="G625" s="645"/>
      <c r="I625" s="644"/>
      <c r="J625" s="644"/>
      <c r="K625" s="644"/>
      <c r="L625" s="644"/>
    </row>
    <row r="626" spans="1:12" s="668" customFormat="1" x14ac:dyDescent="0.25">
      <c r="A626" s="644"/>
      <c r="B626" s="645"/>
      <c r="C626" s="645"/>
      <c r="D626" s="645"/>
      <c r="E626" s="645"/>
      <c r="F626" s="645"/>
      <c r="G626" s="645"/>
      <c r="I626" s="644"/>
      <c r="J626" s="644"/>
      <c r="K626" s="644"/>
      <c r="L626" s="644"/>
    </row>
    <row r="627" spans="1:12" s="668" customFormat="1" x14ac:dyDescent="0.25">
      <c r="A627" s="644"/>
      <c r="B627" s="645"/>
      <c r="C627" s="645"/>
      <c r="D627" s="645"/>
      <c r="E627" s="645"/>
      <c r="F627" s="645"/>
      <c r="G627" s="645"/>
      <c r="I627" s="644"/>
      <c r="J627" s="644"/>
      <c r="K627" s="644"/>
      <c r="L627" s="644"/>
    </row>
    <row r="628" spans="1:12" s="668" customFormat="1" x14ac:dyDescent="0.25">
      <c r="A628" s="644"/>
      <c r="B628" s="645"/>
      <c r="C628" s="645"/>
      <c r="D628" s="645"/>
      <c r="E628" s="645"/>
      <c r="F628" s="645"/>
      <c r="G628" s="645"/>
      <c r="I628" s="644"/>
      <c r="J628" s="644"/>
      <c r="K628" s="644"/>
      <c r="L628" s="644"/>
    </row>
    <row r="629" spans="1:12" s="668" customFormat="1" x14ac:dyDescent="0.25">
      <c r="A629" s="644"/>
      <c r="B629" s="645"/>
      <c r="C629" s="645"/>
      <c r="D629" s="645"/>
      <c r="E629" s="645"/>
      <c r="F629" s="645"/>
      <c r="G629" s="645"/>
      <c r="I629" s="644"/>
      <c r="J629" s="644"/>
      <c r="K629" s="644"/>
      <c r="L629" s="644"/>
    </row>
    <row r="630" spans="1:12" s="668" customFormat="1" x14ac:dyDescent="0.25">
      <c r="A630" s="644"/>
      <c r="B630" s="645"/>
      <c r="C630" s="645"/>
      <c r="D630" s="645"/>
      <c r="E630" s="645"/>
      <c r="F630" s="645"/>
      <c r="G630" s="645"/>
      <c r="I630" s="644"/>
      <c r="J630" s="644"/>
      <c r="K630" s="644"/>
      <c r="L630" s="644"/>
    </row>
    <row r="631" spans="1:12" s="668" customFormat="1" x14ac:dyDescent="0.25">
      <c r="A631" s="644"/>
      <c r="B631" s="645"/>
      <c r="C631" s="645"/>
      <c r="D631" s="645"/>
      <c r="E631" s="645"/>
      <c r="F631" s="645"/>
      <c r="G631" s="645"/>
      <c r="I631" s="644"/>
      <c r="J631" s="644"/>
      <c r="K631" s="644"/>
      <c r="L631" s="644"/>
    </row>
    <row r="632" spans="1:12" s="668" customFormat="1" x14ac:dyDescent="0.25">
      <c r="A632" s="644"/>
      <c r="B632" s="645"/>
      <c r="C632" s="645"/>
      <c r="D632" s="645"/>
      <c r="E632" s="645"/>
      <c r="F632" s="645"/>
      <c r="G632" s="645"/>
      <c r="I632" s="644"/>
      <c r="J632" s="644"/>
      <c r="K632" s="644"/>
      <c r="L632" s="644"/>
    </row>
    <row r="633" spans="1:12" s="668" customFormat="1" x14ac:dyDescent="0.25">
      <c r="A633" s="644"/>
      <c r="B633" s="645"/>
      <c r="C633" s="645"/>
      <c r="D633" s="645"/>
      <c r="E633" s="645"/>
      <c r="F633" s="645"/>
      <c r="G633" s="645"/>
      <c r="I633" s="644"/>
      <c r="J633" s="644"/>
      <c r="K633" s="644"/>
      <c r="L633" s="644"/>
    </row>
    <row r="634" spans="1:12" s="668" customFormat="1" x14ac:dyDescent="0.25">
      <c r="A634" s="644"/>
      <c r="B634" s="645"/>
      <c r="C634" s="645"/>
      <c r="D634" s="645"/>
      <c r="E634" s="645"/>
      <c r="F634" s="645"/>
      <c r="G634" s="645"/>
      <c r="I634" s="644"/>
      <c r="J634" s="644"/>
      <c r="K634" s="644"/>
      <c r="L634" s="644"/>
    </row>
    <row r="635" spans="1:12" s="668" customFormat="1" x14ac:dyDescent="0.25">
      <c r="A635" s="644"/>
      <c r="B635" s="645"/>
      <c r="C635" s="645"/>
      <c r="D635" s="645"/>
      <c r="E635" s="645"/>
      <c r="F635" s="645"/>
      <c r="G635" s="645"/>
      <c r="I635" s="644"/>
      <c r="J635" s="644"/>
      <c r="K635" s="644"/>
      <c r="L635" s="644"/>
    </row>
    <row r="636" spans="1:12" s="668" customFormat="1" x14ac:dyDescent="0.25">
      <c r="A636" s="644"/>
      <c r="B636" s="645"/>
      <c r="C636" s="645"/>
      <c r="D636" s="645"/>
      <c r="E636" s="645"/>
      <c r="F636" s="645"/>
      <c r="G636" s="645"/>
      <c r="I636" s="644"/>
      <c r="J636" s="644"/>
      <c r="K636" s="644"/>
      <c r="L636" s="644"/>
    </row>
    <row r="637" spans="1:12" s="668" customFormat="1" x14ac:dyDescent="0.25">
      <c r="A637" s="644"/>
      <c r="B637" s="645"/>
      <c r="C637" s="645"/>
      <c r="D637" s="645"/>
      <c r="E637" s="645"/>
      <c r="F637" s="645"/>
      <c r="G637" s="645"/>
      <c r="I637" s="644"/>
      <c r="J637" s="644"/>
      <c r="K637" s="644"/>
      <c r="L637" s="644"/>
    </row>
    <row r="638" spans="1:12" s="668" customFormat="1" x14ac:dyDescent="0.25">
      <c r="A638" s="644"/>
      <c r="B638" s="645"/>
      <c r="C638" s="645"/>
      <c r="D638" s="645"/>
      <c r="E638" s="645"/>
      <c r="F638" s="645"/>
      <c r="G638" s="645"/>
      <c r="I638" s="644"/>
      <c r="J638" s="644"/>
      <c r="K638" s="644"/>
      <c r="L638" s="644"/>
    </row>
    <row r="639" spans="1:12" s="668" customFormat="1" x14ac:dyDescent="0.25">
      <c r="A639" s="644"/>
      <c r="B639" s="645"/>
      <c r="C639" s="645"/>
      <c r="D639" s="645"/>
      <c r="E639" s="645"/>
      <c r="F639" s="645"/>
      <c r="G639" s="645"/>
      <c r="I639" s="644"/>
      <c r="J639" s="644"/>
      <c r="K639" s="644"/>
      <c r="L639" s="644"/>
    </row>
    <row r="640" spans="1:12" s="668" customFormat="1" x14ac:dyDescent="0.25">
      <c r="A640" s="644"/>
      <c r="B640" s="645"/>
      <c r="C640" s="645"/>
      <c r="D640" s="645"/>
      <c r="E640" s="645"/>
      <c r="F640" s="645"/>
      <c r="G640" s="645"/>
      <c r="I640" s="644"/>
      <c r="J640" s="644"/>
      <c r="K640" s="644"/>
      <c r="L640" s="644"/>
    </row>
    <row r="641" spans="1:12" s="668" customFormat="1" x14ac:dyDescent="0.25">
      <c r="A641" s="644"/>
      <c r="B641" s="645"/>
      <c r="C641" s="645"/>
      <c r="D641" s="645"/>
      <c r="E641" s="645"/>
      <c r="F641" s="645"/>
      <c r="G641" s="645"/>
      <c r="I641" s="644"/>
      <c r="J641" s="644"/>
      <c r="K641" s="644"/>
      <c r="L641" s="644"/>
    </row>
    <row r="642" spans="1:12" s="668" customFormat="1" x14ac:dyDescent="0.25">
      <c r="A642" s="644"/>
      <c r="B642" s="645"/>
      <c r="C642" s="645"/>
      <c r="D642" s="645"/>
      <c r="E642" s="645"/>
      <c r="F642" s="645"/>
      <c r="G642" s="645"/>
      <c r="I642" s="644"/>
      <c r="J642" s="644"/>
      <c r="K642" s="644"/>
      <c r="L642" s="644"/>
    </row>
    <row r="643" spans="1:12" s="668" customFormat="1" x14ac:dyDescent="0.25">
      <c r="A643" s="644"/>
      <c r="B643" s="645"/>
      <c r="C643" s="645"/>
      <c r="D643" s="645"/>
      <c r="E643" s="645"/>
      <c r="F643" s="645"/>
      <c r="G643" s="645"/>
      <c r="I643" s="644"/>
      <c r="J643" s="644"/>
      <c r="K643" s="644"/>
      <c r="L643" s="644"/>
    </row>
    <row r="644" spans="1:12" s="668" customFormat="1" x14ac:dyDescent="0.25">
      <c r="A644" s="644"/>
      <c r="B644" s="645"/>
      <c r="C644" s="645"/>
      <c r="D644" s="645"/>
      <c r="E644" s="645"/>
      <c r="F644" s="645"/>
      <c r="G644" s="645"/>
      <c r="I644" s="644"/>
      <c r="J644" s="644"/>
      <c r="K644" s="644"/>
      <c r="L644" s="644"/>
    </row>
    <row r="645" spans="1:12" s="668" customFormat="1" x14ac:dyDescent="0.25">
      <c r="A645" s="644"/>
      <c r="B645" s="645"/>
      <c r="C645" s="645"/>
      <c r="D645" s="645"/>
      <c r="E645" s="645"/>
      <c r="F645" s="645"/>
      <c r="G645" s="645"/>
      <c r="I645" s="644"/>
      <c r="J645" s="644"/>
      <c r="K645" s="644"/>
      <c r="L645" s="644"/>
    </row>
    <row r="646" spans="1:12" s="668" customFormat="1" x14ac:dyDescent="0.25">
      <c r="A646" s="644"/>
      <c r="B646" s="645"/>
      <c r="C646" s="645"/>
      <c r="D646" s="645"/>
      <c r="E646" s="645"/>
      <c r="F646" s="645"/>
      <c r="G646" s="645"/>
      <c r="I646" s="644"/>
      <c r="J646" s="644"/>
      <c r="K646" s="644"/>
      <c r="L646" s="644"/>
    </row>
    <row r="647" spans="1:12" s="668" customFormat="1" x14ac:dyDescent="0.25">
      <c r="A647" s="644"/>
      <c r="B647" s="645"/>
      <c r="C647" s="645"/>
      <c r="D647" s="645"/>
      <c r="E647" s="645"/>
      <c r="F647" s="645"/>
      <c r="G647" s="645"/>
      <c r="I647" s="644"/>
      <c r="J647" s="644"/>
      <c r="K647" s="644"/>
      <c r="L647" s="644"/>
    </row>
    <row r="648" spans="1:12" s="668" customFormat="1" x14ac:dyDescent="0.25">
      <c r="A648" s="644"/>
      <c r="B648" s="645"/>
      <c r="C648" s="645"/>
      <c r="D648" s="645"/>
      <c r="E648" s="645"/>
      <c r="F648" s="645"/>
      <c r="G648" s="645"/>
      <c r="I648" s="644"/>
      <c r="J648" s="644"/>
      <c r="K648" s="644"/>
      <c r="L648" s="644"/>
    </row>
    <row r="649" spans="1:12" s="668" customFormat="1" x14ac:dyDescent="0.25">
      <c r="A649" s="644"/>
      <c r="B649" s="645"/>
      <c r="C649" s="645"/>
      <c r="D649" s="645"/>
      <c r="E649" s="645"/>
      <c r="F649" s="645"/>
      <c r="G649" s="645"/>
      <c r="I649" s="644"/>
      <c r="J649" s="644"/>
      <c r="K649" s="644"/>
      <c r="L649" s="644"/>
    </row>
    <row r="650" spans="1:12" s="668" customFormat="1" x14ac:dyDescent="0.25">
      <c r="A650" s="644"/>
      <c r="B650" s="645"/>
      <c r="C650" s="645"/>
      <c r="D650" s="645"/>
      <c r="E650" s="645"/>
      <c r="F650" s="645"/>
      <c r="G650" s="645"/>
      <c r="I650" s="644"/>
      <c r="J650" s="644"/>
      <c r="K650" s="644"/>
      <c r="L650" s="644"/>
    </row>
    <row r="651" spans="1:12" s="668" customFormat="1" x14ac:dyDescent="0.25">
      <c r="A651" s="644"/>
      <c r="B651" s="645"/>
      <c r="C651" s="645"/>
      <c r="D651" s="645"/>
      <c r="E651" s="645"/>
      <c r="F651" s="645"/>
      <c r="G651" s="645"/>
      <c r="I651" s="644"/>
      <c r="J651" s="644"/>
      <c r="K651" s="644"/>
      <c r="L651" s="644"/>
    </row>
    <row r="652" spans="1:12" s="668" customFormat="1" x14ac:dyDescent="0.25">
      <c r="A652" s="644"/>
      <c r="B652" s="645"/>
      <c r="C652" s="645"/>
      <c r="D652" s="645"/>
      <c r="E652" s="645"/>
      <c r="F652" s="645"/>
      <c r="G652" s="645"/>
      <c r="I652" s="644"/>
      <c r="J652" s="644"/>
      <c r="K652" s="644"/>
      <c r="L652" s="644"/>
    </row>
    <row r="653" spans="1:12" s="668" customFormat="1" x14ac:dyDescent="0.25">
      <c r="A653" s="644"/>
      <c r="B653" s="645"/>
      <c r="C653" s="645"/>
      <c r="D653" s="645"/>
      <c r="E653" s="645"/>
      <c r="F653" s="645"/>
      <c r="G653" s="645"/>
      <c r="I653" s="644"/>
      <c r="J653" s="644"/>
      <c r="K653" s="644"/>
      <c r="L653" s="644"/>
    </row>
    <row r="654" spans="1:12" s="668" customFormat="1" x14ac:dyDescent="0.25">
      <c r="A654" s="644"/>
      <c r="B654" s="645"/>
      <c r="C654" s="645"/>
      <c r="D654" s="645"/>
      <c r="E654" s="645"/>
      <c r="F654" s="645"/>
      <c r="G654" s="645"/>
      <c r="I654" s="644"/>
      <c r="J654" s="644"/>
      <c r="K654" s="644"/>
      <c r="L654" s="644"/>
    </row>
    <row r="655" spans="1:12" s="668" customFormat="1" x14ac:dyDescent="0.25">
      <c r="A655" s="644"/>
      <c r="B655" s="645"/>
      <c r="C655" s="645"/>
      <c r="D655" s="645"/>
      <c r="E655" s="645"/>
      <c r="F655" s="645"/>
      <c r="G655" s="645"/>
      <c r="I655" s="644"/>
      <c r="J655" s="644"/>
      <c r="K655" s="644"/>
      <c r="L655" s="644"/>
    </row>
    <row r="656" spans="1:12" s="668" customFormat="1" x14ac:dyDescent="0.25">
      <c r="A656" s="644"/>
      <c r="B656" s="645"/>
      <c r="C656" s="645"/>
      <c r="D656" s="645"/>
      <c r="E656" s="645"/>
      <c r="F656" s="645"/>
      <c r="G656" s="645"/>
      <c r="I656" s="644"/>
      <c r="J656" s="644"/>
      <c r="K656" s="644"/>
      <c r="L656" s="644"/>
    </row>
    <row r="657" spans="1:12" s="668" customFormat="1" x14ac:dyDescent="0.25">
      <c r="A657" s="644"/>
      <c r="B657" s="645"/>
      <c r="C657" s="645"/>
      <c r="D657" s="645"/>
      <c r="E657" s="645"/>
      <c r="F657" s="645"/>
      <c r="G657" s="645"/>
      <c r="I657" s="644"/>
      <c r="J657" s="644"/>
      <c r="K657" s="644"/>
      <c r="L657" s="644"/>
    </row>
    <row r="658" spans="1:12" s="668" customFormat="1" x14ac:dyDescent="0.25">
      <c r="A658" s="644"/>
      <c r="B658" s="645"/>
      <c r="C658" s="645"/>
      <c r="D658" s="645"/>
      <c r="E658" s="645"/>
      <c r="F658" s="645"/>
      <c r="G658" s="645"/>
      <c r="I658" s="644"/>
      <c r="J658" s="644"/>
      <c r="K658" s="644"/>
      <c r="L658" s="644"/>
    </row>
    <row r="659" spans="1:12" s="668" customFormat="1" x14ac:dyDescent="0.25">
      <c r="A659" s="644"/>
      <c r="B659" s="645"/>
      <c r="C659" s="645"/>
      <c r="D659" s="645"/>
      <c r="E659" s="645"/>
      <c r="F659" s="645"/>
      <c r="G659" s="645"/>
      <c r="I659" s="644"/>
      <c r="J659" s="644"/>
      <c r="K659" s="644"/>
      <c r="L659" s="644"/>
    </row>
    <row r="660" spans="1:12" s="668" customFormat="1" x14ac:dyDescent="0.25">
      <c r="A660" s="644"/>
      <c r="B660" s="645"/>
      <c r="C660" s="645"/>
      <c r="D660" s="645"/>
      <c r="E660" s="645"/>
      <c r="F660" s="645"/>
      <c r="G660" s="645"/>
      <c r="I660" s="644"/>
      <c r="J660" s="644"/>
      <c r="K660" s="644"/>
      <c r="L660" s="644"/>
    </row>
    <row r="661" spans="1:12" s="668" customFormat="1" x14ac:dyDescent="0.25">
      <c r="A661" s="644"/>
      <c r="B661" s="645"/>
      <c r="C661" s="645"/>
      <c r="D661" s="645"/>
      <c r="E661" s="645"/>
      <c r="F661" s="645"/>
      <c r="G661" s="645"/>
      <c r="I661" s="644"/>
      <c r="J661" s="644"/>
      <c r="K661" s="644"/>
      <c r="L661" s="644"/>
    </row>
    <row r="662" spans="1:12" s="668" customFormat="1" x14ac:dyDescent="0.25">
      <c r="A662" s="644"/>
      <c r="B662" s="645"/>
      <c r="C662" s="645"/>
      <c r="D662" s="645"/>
      <c r="E662" s="645"/>
      <c r="F662" s="645"/>
      <c r="G662" s="645"/>
      <c r="I662" s="644"/>
      <c r="J662" s="644"/>
      <c r="K662" s="644"/>
      <c r="L662" s="644"/>
    </row>
    <row r="663" spans="1:12" s="668" customFormat="1" x14ac:dyDescent="0.25">
      <c r="A663" s="644"/>
      <c r="B663" s="645"/>
      <c r="C663" s="645"/>
      <c r="D663" s="645"/>
      <c r="E663" s="645"/>
      <c r="F663" s="645"/>
      <c r="G663" s="645"/>
      <c r="I663" s="644"/>
      <c r="J663" s="644"/>
      <c r="K663" s="644"/>
      <c r="L663" s="644"/>
    </row>
    <row r="664" spans="1:12" s="668" customFormat="1" x14ac:dyDescent="0.25">
      <c r="A664" s="644"/>
      <c r="B664" s="645"/>
      <c r="C664" s="645"/>
      <c r="D664" s="645"/>
      <c r="E664" s="645"/>
      <c r="F664" s="645"/>
      <c r="G664" s="645"/>
      <c r="I664" s="644"/>
      <c r="J664" s="644"/>
      <c r="K664" s="644"/>
      <c r="L664" s="644"/>
    </row>
    <row r="665" spans="1:12" s="668" customFormat="1" x14ac:dyDescent="0.25">
      <c r="A665" s="644"/>
      <c r="B665" s="645"/>
      <c r="C665" s="645"/>
      <c r="D665" s="645"/>
      <c r="E665" s="645"/>
      <c r="F665" s="645"/>
      <c r="G665" s="645"/>
      <c r="I665" s="644"/>
      <c r="J665" s="644"/>
      <c r="K665" s="644"/>
      <c r="L665" s="644"/>
    </row>
    <row r="666" spans="1:12" s="668" customFormat="1" x14ac:dyDescent="0.25">
      <c r="A666" s="644"/>
      <c r="B666" s="645"/>
      <c r="C666" s="645"/>
      <c r="D666" s="645"/>
      <c r="E666" s="645"/>
      <c r="F666" s="645"/>
      <c r="G666" s="645"/>
      <c r="I666" s="644"/>
      <c r="J666" s="644"/>
      <c r="K666" s="644"/>
      <c r="L666" s="644"/>
    </row>
    <row r="667" spans="1:12" s="668" customFormat="1" x14ac:dyDescent="0.25">
      <c r="A667" s="644"/>
      <c r="B667" s="645"/>
      <c r="C667" s="645"/>
      <c r="D667" s="645"/>
      <c r="E667" s="645"/>
      <c r="F667" s="645"/>
      <c r="G667" s="645"/>
      <c r="I667" s="644"/>
      <c r="J667" s="644"/>
      <c r="K667" s="644"/>
      <c r="L667" s="644"/>
    </row>
    <row r="668" spans="1:12" s="668" customFormat="1" x14ac:dyDescent="0.25">
      <c r="A668" s="644"/>
      <c r="B668" s="645"/>
      <c r="C668" s="645"/>
      <c r="D668" s="645"/>
      <c r="E668" s="645"/>
      <c r="F668" s="645"/>
      <c r="G668" s="645"/>
      <c r="I668" s="644"/>
      <c r="J668" s="644"/>
      <c r="K668" s="644"/>
      <c r="L668" s="644"/>
    </row>
    <row r="669" spans="1:12" s="668" customFormat="1" x14ac:dyDescent="0.25">
      <c r="A669" s="644"/>
      <c r="B669" s="645"/>
      <c r="C669" s="645"/>
      <c r="D669" s="645"/>
      <c r="E669" s="645"/>
      <c r="F669" s="645"/>
      <c r="G669" s="645"/>
      <c r="I669" s="644"/>
      <c r="J669" s="644"/>
      <c r="K669" s="644"/>
      <c r="L669" s="644"/>
    </row>
    <row r="670" spans="1:12" s="668" customFormat="1" x14ac:dyDescent="0.25">
      <c r="A670" s="644"/>
      <c r="B670" s="645"/>
      <c r="C670" s="645"/>
      <c r="D670" s="645"/>
      <c r="E670" s="645"/>
      <c r="F670" s="645"/>
      <c r="G670" s="645"/>
      <c r="I670" s="644"/>
      <c r="J670" s="644"/>
      <c r="K670" s="644"/>
      <c r="L670" s="644"/>
    </row>
    <row r="671" spans="1:12" s="668" customFormat="1" x14ac:dyDescent="0.25">
      <c r="A671" s="644"/>
      <c r="B671" s="645"/>
      <c r="C671" s="645"/>
      <c r="D671" s="645"/>
      <c r="E671" s="645"/>
      <c r="F671" s="645"/>
      <c r="G671" s="645"/>
      <c r="I671" s="644"/>
      <c r="J671" s="644"/>
      <c r="K671" s="644"/>
      <c r="L671" s="644"/>
    </row>
    <row r="672" spans="1:12" s="668" customFormat="1" x14ac:dyDescent="0.25">
      <c r="A672" s="644"/>
      <c r="B672" s="645"/>
      <c r="C672" s="645"/>
      <c r="D672" s="645"/>
      <c r="E672" s="645"/>
      <c r="F672" s="645"/>
      <c r="G672" s="645"/>
      <c r="I672" s="644"/>
      <c r="J672" s="644"/>
      <c r="K672" s="644"/>
      <c r="L672" s="644"/>
    </row>
    <row r="673" spans="1:12" s="668" customFormat="1" x14ac:dyDescent="0.25">
      <c r="A673" s="644"/>
      <c r="B673" s="645"/>
      <c r="C673" s="645"/>
      <c r="D673" s="645"/>
      <c r="E673" s="645"/>
      <c r="F673" s="645"/>
      <c r="G673" s="645"/>
      <c r="I673" s="644"/>
      <c r="J673" s="644"/>
      <c r="K673" s="644"/>
      <c r="L673" s="644"/>
    </row>
    <row r="674" spans="1:12" s="668" customFormat="1" x14ac:dyDescent="0.25">
      <c r="A674" s="644"/>
      <c r="B674" s="645"/>
      <c r="C674" s="645"/>
      <c r="D674" s="645"/>
      <c r="E674" s="645"/>
      <c r="F674" s="645"/>
      <c r="G674" s="645"/>
      <c r="I674" s="644"/>
      <c r="J674" s="644"/>
      <c r="K674" s="644"/>
      <c r="L674" s="644"/>
    </row>
    <row r="675" spans="1:12" s="668" customFormat="1" x14ac:dyDescent="0.25">
      <c r="A675" s="644"/>
      <c r="B675" s="645"/>
      <c r="C675" s="645"/>
      <c r="D675" s="645"/>
      <c r="E675" s="645"/>
      <c r="F675" s="645"/>
      <c r="G675" s="645"/>
      <c r="I675" s="644"/>
      <c r="J675" s="644"/>
      <c r="K675" s="644"/>
      <c r="L675" s="644"/>
    </row>
    <row r="676" spans="1:12" s="668" customFormat="1" x14ac:dyDescent="0.25">
      <c r="A676" s="644"/>
      <c r="B676" s="645"/>
      <c r="C676" s="645"/>
      <c r="D676" s="645"/>
      <c r="E676" s="645"/>
      <c r="F676" s="645"/>
      <c r="G676" s="645"/>
      <c r="I676" s="644"/>
      <c r="J676" s="644"/>
      <c r="K676" s="644"/>
      <c r="L676" s="644"/>
    </row>
    <row r="677" spans="1:12" s="668" customFormat="1" x14ac:dyDescent="0.25">
      <c r="A677" s="644"/>
      <c r="B677" s="645"/>
      <c r="C677" s="645"/>
      <c r="D677" s="645"/>
      <c r="E677" s="645"/>
      <c r="F677" s="645"/>
      <c r="G677" s="645"/>
      <c r="I677" s="644"/>
      <c r="J677" s="644"/>
      <c r="K677" s="644"/>
      <c r="L677" s="644"/>
    </row>
    <row r="678" spans="1:12" s="668" customFormat="1" x14ac:dyDescent="0.25">
      <c r="A678" s="644"/>
      <c r="B678" s="645"/>
      <c r="C678" s="645"/>
      <c r="D678" s="645"/>
      <c r="E678" s="645"/>
      <c r="F678" s="645"/>
      <c r="G678" s="645"/>
      <c r="I678" s="644"/>
      <c r="J678" s="644"/>
      <c r="K678" s="644"/>
      <c r="L678" s="644"/>
    </row>
    <row r="679" spans="1:12" s="668" customFormat="1" x14ac:dyDescent="0.25">
      <c r="A679" s="644"/>
      <c r="B679" s="645"/>
      <c r="C679" s="645"/>
      <c r="D679" s="645"/>
      <c r="E679" s="645"/>
      <c r="F679" s="645"/>
      <c r="G679" s="645"/>
      <c r="I679" s="644"/>
      <c r="J679" s="644"/>
      <c r="K679" s="644"/>
      <c r="L679" s="644"/>
    </row>
    <row r="680" spans="1:12" s="668" customFormat="1" x14ac:dyDescent="0.25">
      <c r="A680" s="644"/>
      <c r="B680" s="645"/>
      <c r="C680" s="645"/>
      <c r="D680" s="645"/>
      <c r="E680" s="645"/>
      <c r="F680" s="645"/>
      <c r="G680" s="645"/>
      <c r="I680" s="644"/>
      <c r="J680" s="644"/>
      <c r="K680" s="644"/>
      <c r="L680" s="644"/>
    </row>
    <row r="681" spans="1:12" s="668" customFormat="1" x14ac:dyDescent="0.25">
      <c r="A681" s="644"/>
      <c r="B681" s="645"/>
      <c r="C681" s="645"/>
      <c r="D681" s="645"/>
      <c r="E681" s="645"/>
      <c r="F681" s="645"/>
      <c r="G681" s="645"/>
      <c r="I681" s="644"/>
      <c r="J681" s="644"/>
      <c r="K681" s="644"/>
      <c r="L681" s="644"/>
    </row>
    <row r="682" spans="1:12" s="668" customFormat="1" x14ac:dyDescent="0.25">
      <c r="A682" s="644"/>
      <c r="B682" s="645"/>
      <c r="C682" s="645"/>
      <c r="D682" s="645"/>
      <c r="E682" s="645"/>
      <c r="F682" s="645"/>
      <c r="G682" s="645"/>
      <c r="I682" s="644"/>
      <c r="J682" s="644"/>
      <c r="K682" s="644"/>
      <c r="L682" s="644"/>
    </row>
    <row r="683" spans="1:12" s="668" customFormat="1" x14ac:dyDescent="0.25">
      <c r="A683" s="644"/>
      <c r="B683" s="645"/>
      <c r="C683" s="645"/>
      <c r="D683" s="645"/>
      <c r="E683" s="645"/>
      <c r="F683" s="645"/>
      <c r="G683" s="645"/>
      <c r="I683" s="644"/>
      <c r="J683" s="644"/>
      <c r="K683" s="644"/>
      <c r="L683" s="644"/>
    </row>
    <row r="684" spans="1:12" s="668" customFormat="1" x14ac:dyDescent="0.25">
      <c r="A684" s="644"/>
      <c r="B684" s="645"/>
      <c r="C684" s="645"/>
      <c r="D684" s="645"/>
      <c r="E684" s="645"/>
      <c r="F684" s="645"/>
      <c r="G684" s="645"/>
      <c r="I684" s="644"/>
      <c r="J684" s="644"/>
      <c r="K684" s="644"/>
      <c r="L684" s="644"/>
    </row>
    <row r="685" spans="1:12" s="668" customFormat="1" x14ac:dyDescent="0.25">
      <c r="A685" s="644"/>
      <c r="B685" s="645"/>
      <c r="C685" s="645"/>
      <c r="D685" s="645"/>
      <c r="E685" s="645"/>
      <c r="F685" s="645"/>
      <c r="G685" s="645"/>
      <c r="I685" s="644"/>
      <c r="J685" s="644"/>
      <c r="K685" s="644"/>
      <c r="L685" s="644"/>
    </row>
    <row r="686" spans="1:12" s="668" customFormat="1" x14ac:dyDescent="0.25">
      <c r="A686" s="644"/>
      <c r="B686" s="645"/>
      <c r="C686" s="645"/>
      <c r="D686" s="645"/>
      <c r="E686" s="645"/>
      <c r="F686" s="645"/>
      <c r="G686" s="645"/>
      <c r="I686" s="644"/>
      <c r="J686" s="644"/>
      <c r="K686" s="644"/>
      <c r="L686" s="644"/>
    </row>
    <row r="687" spans="1:12" s="668" customFormat="1" x14ac:dyDescent="0.25">
      <c r="A687" s="644"/>
      <c r="B687" s="645"/>
      <c r="C687" s="645"/>
      <c r="D687" s="645"/>
      <c r="E687" s="645"/>
      <c r="F687" s="645"/>
      <c r="G687" s="645"/>
      <c r="I687" s="644"/>
      <c r="J687" s="644"/>
      <c r="K687" s="644"/>
      <c r="L687" s="644"/>
    </row>
    <row r="688" spans="1:12" s="668" customFormat="1" x14ac:dyDescent="0.25">
      <c r="A688" s="644"/>
      <c r="B688" s="645"/>
      <c r="C688" s="645"/>
      <c r="D688" s="645"/>
      <c r="E688" s="645"/>
      <c r="F688" s="645"/>
      <c r="G688" s="645"/>
      <c r="I688" s="644"/>
      <c r="J688" s="644"/>
      <c r="K688" s="644"/>
      <c r="L688" s="644"/>
    </row>
    <row r="689" spans="1:12" s="668" customFormat="1" x14ac:dyDescent="0.25">
      <c r="A689" s="644"/>
      <c r="B689" s="645"/>
      <c r="C689" s="645"/>
      <c r="D689" s="645"/>
      <c r="E689" s="645"/>
      <c r="F689" s="645"/>
      <c r="G689" s="645"/>
      <c r="I689" s="644"/>
      <c r="J689" s="644"/>
      <c r="K689" s="644"/>
      <c r="L689" s="644"/>
    </row>
    <row r="690" spans="1:12" s="668" customFormat="1" x14ac:dyDescent="0.25">
      <c r="A690" s="644"/>
      <c r="B690" s="645"/>
      <c r="C690" s="645"/>
      <c r="D690" s="645"/>
      <c r="E690" s="645"/>
      <c r="F690" s="645"/>
      <c r="G690" s="645"/>
      <c r="I690" s="644"/>
      <c r="J690" s="644"/>
      <c r="K690" s="644"/>
      <c r="L690" s="644"/>
    </row>
    <row r="691" spans="1:12" s="668" customFormat="1" x14ac:dyDescent="0.25">
      <c r="A691" s="644"/>
      <c r="B691" s="645"/>
      <c r="C691" s="645"/>
      <c r="D691" s="645"/>
      <c r="E691" s="645"/>
      <c r="F691" s="645"/>
      <c r="G691" s="645"/>
      <c r="I691" s="644"/>
      <c r="J691" s="644"/>
      <c r="K691" s="644"/>
      <c r="L691" s="644"/>
    </row>
    <row r="692" spans="1:12" s="668" customFormat="1" x14ac:dyDescent="0.25">
      <c r="A692" s="644"/>
      <c r="B692" s="645"/>
      <c r="C692" s="645"/>
      <c r="D692" s="645"/>
      <c r="E692" s="645"/>
      <c r="F692" s="645"/>
      <c r="G692" s="645"/>
      <c r="I692" s="644"/>
      <c r="J692" s="644"/>
      <c r="K692" s="644"/>
      <c r="L692" s="644"/>
    </row>
    <row r="693" spans="1:12" s="668" customFormat="1" x14ac:dyDescent="0.25">
      <c r="A693" s="644"/>
      <c r="B693" s="645"/>
      <c r="C693" s="645"/>
      <c r="D693" s="645"/>
      <c r="E693" s="645"/>
      <c r="F693" s="645"/>
      <c r="G693" s="645"/>
      <c r="I693" s="644"/>
      <c r="J693" s="644"/>
      <c r="K693" s="644"/>
      <c r="L693" s="644"/>
    </row>
    <row r="694" spans="1:12" s="668" customFormat="1" x14ac:dyDescent="0.25">
      <c r="A694" s="644"/>
      <c r="B694" s="645"/>
      <c r="C694" s="645"/>
      <c r="D694" s="645"/>
      <c r="E694" s="645"/>
      <c r="F694" s="645"/>
      <c r="G694" s="645"/>
      <c r="I694" s="644"/>
      <c r="J694" s="644"/>
      <c r="K694" s="644"/>
      <c r="L694" s="644"/>
    </row>
    <row r="695" spans="1:12" s="668" customFormat="1" x14ac:dyDescent="0.25">
      <c r="A695" s="644"/>
      <c r="B695" s="645"/>
      <c r="C695" s="645"/>
      <c r="D695" s="645"/>
      <c r="E695" s="645"/>
      <c r="F695" s="645"/>
      <c r="G695" s="645"/>
      <c r="I695" s="644"/>
      <c r="J695" s="644"/>
      <c r="K695" s="644"/>
      <c r="L695" s="644"/>
    </row>
    <row r="696" spans="1:12" s="668" customFormat="1" x14ac:dyDescent="0.25">
      <c r="A696" s="644"/>
      <c r="B696" s="645"/>
      <c r="C696" s="645"/>
      <c r="D696" s="645"/>
      <c r="E696" s="645"/>
      <c r="F696" s="645"/>
      <c r="G696" s="645"/>
      <c r="I696" s="644"/>
      <c r="J696" s="644"/>
      <c r="K696" s="644"/>
      <c r="L696" s="644"/>
    </row>
    <row r="697" spans="1:12" s="668" customFormat="1" x14ac:dyDescent="0.25">
      <c r="A697" s="644"/>
      <c r="B697" s="645"/>
      <c r="C697" s="645"/>
      <c r="D697" s="645"/>
      <c r="E697" s="645"/>
      <c r="F697" s="645"/>
      <c r="G697" s="645"/>
      <c r="I697" s="644"/>
      <c r="J697" s="644"/>
      <c r="K697" s="644"/>
      <c r="L697" s="644"/>
    </row>
    <row r="698" spans="1:12" s="668" customFormat="1" x14ac:dyDescent="0.25">
      <c r="A698" s="644"/>
      <c r="B698" s="645"/>
      <c r="C698" s="645"/>
      <c r="D698" s="645"/>
      <c r="E698" s="645"/>
      <c r="F698" s="645"/>
      <c r="G698" s="645"/>
      <c r="I698" s="644"/>
      <c r="J698" s="644"/>
      <c r="K698" s="644"/>
      <c r="L698" s="644"/>
    </row>
    <row r="699" spans="1:12" s="668" customFormat="1" x14ac:dyDescent="0.25">
      <c r="A699" s="644"/>
      <c r="B699" s="645"/>
      <c r="C699" s="645"/>
      <c r="D699" s="645"/>
      <c r="E699" s="645"/>
      <c r="F699" s="645"/>
      <c r="G699" s="645"/>
      <c r="I699" s="644"/>
      <c r="J699" s="644"/>
      <c r="K699" s="644"/>
      <c r="L699" s="644"/>
    </row>
    <row r="700" spans="1:12" s="668" customFormat="1" x14ac:dyDescent="0.25">
      <c r="A700" s="644"/>
      <c r="B700" s="645"/>
      <c r="C700" s="645"/>
      <c r="D700" s="645"/>
      <c r="E700" s="645"/>
      <c r="F700" s="645"/>
      <c r="G700" s="645"/>
      <c r="I700" s="644"/>
      <c r="J700" s="644"/>
      <c r="K700" s="644"/>
      <c r="L700" s="644"/>
    </row>
    <row r="701" spans="1:12" s="668" customFormat="1" x14ac:dyDescent="0.25">
      <c r="A701" s="644"/>
      <c r="B701" s="645"/>
      <c r="C701" s="645"/>
      <c r="D701" s="645"/>
      <c r="E701" s="645"/>
      <c r="F701" s="645"/>
      <c r="G701" s="645"/>
      <c r="I701" s="644"/>
      <c r="J701" s="644"/>
      <c r="K701" s="644"/>
      <c r="L701" s="644"/>
    </row>
    <row r="702" spans="1:12" s="668" customFormat="1" x14ac:dyDescent="0.25">
      <c r="A702" s="644"/>
      <c r="B702" s="645"/>
      <c r="C702" s="645"/>
      <c r="D702" s="645"/>
      <c r="E702" s="645"/>
      <c r="F702" s="645"/>
      <c r="G702" s="645"/>
      <c r="I702" s="644"/>
      <c r="J702" s="644"/>
      <c r="K702" s="644"/>
      <c r="L702" s="644"/>
    </row>
    <row r="703" spans="1:12" s="668" customFormat="1" x14ac:dyDescent="0.25">
      <c r="A703" s="644"/>
      <c r="B703" s="645"/>
      <c r="C703" s="645"/>
      <c r="D703" s="645"/>
      <c r="E703" s="645"/>
      <c r="F703" s="645"/>
      <c r="G703" s="645"/>
      <c r="I703" s="644"/>
      <c r="J703" s="644"/>
      <c r="K703" s="644"/>
      <c r="L703" s="644"/>
    </row>
    <row r="704" spans="1:12" s="668" customFormat="1" x14ac:dyDescent="0.25">
      <c r="A704" s="644"/>
      <c r="B704" s="645"/>
      <c r="C704" s="645"/>
      <c r="D704" s="645"/>
      <c r="E704" s="645"/>
      <c r="F704" s="645"/>
      <c r="G704" s="645"/>
      <c r="I704" s="644"/>
      <c r="J704" s="644"/>
      <c r="K704" s="644"/>
      <c r="L704" s="644"/>
    </row>
    <row r="705" spans="1:12" s="668" customFormat="1" x14ac:dyDescent="0.25">
      <c r="A705" s="644"/>
      <c r="B705" s="645"/>
      <c r="C705" s="645"/>
      <c r="D705" s="645"/>
      <c r="E705" s="645"/>
      <c r="F705" s="645"/>
      <c r="G705" s="645"/>
      <c r="I705" s="644"/>
      <c r="J705" s="644"/>
      <c r="K705" s="644"/>
      <c r="L705" s="644"/>
    </row>
    <row r="706" spans="1:12" s="668" customFormat="1" x14ac:dyDescent="0.25">
      <c r="A706" s="644"/>
      <c r="B706" s="645"/>
      <c r="C706" s="645"/>
      <c r="D706" s="645"/>
      <c r="E706" s="645"/>
      <c r="F706" s="645"/>
      <c r="G706" s="645"/>
      <c r="I706" s="644"/>
      <c r="J706" s="644"/>
      <c r="K706" s="644"/>
      <c r="L706" s="644"/>
    </row>
    <row r="707" spans="1:12" s="668" customFormat="1" x14ac:dyDescent="0.25">
      <c r="A707" s="644"/>
      <c r="B707" s="645"/>
      <c r="C707" s="645"/>
      <c r="D707" s="645"/>
      <c r="E707" s="645"/>
      <c r="F707" s="645"/>
      <c r="G707" s="645"/>
      <c r="I707" s="644"/>
      <c r="J707" s="644"/>
      <c r="K707" s="644"/>
      <c r="L707" s="644"/>
    </row>
    <row r="708" spans="1:12" s="668" customFormat="1" x14ac:dyDescent="0.25">
      <c r="A708" s="644"/>
      <c r="B708" s="645"/>
      <c r="C708" s="645"/>
      <c r="D708" s="645"/>
      <c r="E708" s="645"/>
      <c r="F708" s="645"/>
      <c r="G708" s="645"/>
      <c r="I708" s="644"/>
      <c r="J708" s="644"/>
      <c r="K708" s="644"/>
      <c r="L708" s="644"/>
    </row>
    <row r="709" spans="1:12" s="668" customFormat="1" x14ac:dyDescent="0.25">
      <c r="A709" s="644"/>
      <c r="B709" s="645"/>
      <c r="C709" s="645"/>
      <c r="D709" s="645"/>
      <c r="E709" s="645"/>
      <c r="F709" s="645"/>
      <c r="G709" s="645"/>
      <c r="I709" s="644"/>
      <c r="J709" s="644"/>
      <c r="K709" s="644"/>
      <c r="L709" s="644"/>
    </row>
    <row r="710" spans="1:12" s="668" customFormat="1" x14ac:dyDescent="0.25">
      <c r="A710" s="644"/>
      <c r="B710" s="645"/>
      <c r="C710" s="645"/>
      <c r="D710" s="645"/>
      <c r="E710" s="645"/>
      <c r="F710" s="645"/>
      <c r="G710" s="645"/>
      <c r="I710" s="644"/>
      <c r="J710" s="644"/>
      <c r="K710" s="644"/>
      <c r="L710" s="644"/>
    </row>
    <row r="711" spans="1:12" s="668" customFormat="1" x14ac:dyDescent="0.25">
      <c r="A711" s="644"/>
      <c r="B711" s="645"/>
      <c r="C711" s="645"/>
      <c r="D711" s="645"/>
      <c r="E711" s="645"/>
      <c r="F711" s="645"/>
      <c r="G711" s="645"/>
      <c r="I711" s="644"/>
      <c r="J711" s="644"/>
      <c r="K711" s="644"/>
      <c r="L711" s="644"/>
    </row>
    <row r="712" spans="1:12" s="668" customFormat="1" x14ac:dyDescent="0.25">
      <c r="A712" s="644"/>
      <c r="B712" s="645"/>
      <c r="C712" s="645"/>
      <c r="D712" s="645"/>
      <c r="E712" s="645"/>
      <c r="F712" s="645"/>
      <c r="G712" s="645"/>
      <c r="I712" s="644"/>
      <c r="J712" s="644"/>
      <c r="K712" s="644"/>
      <c r="L712" s="644"/>
    </row>
    <row r="713" spans="1:12" s="668" customFormat="1" x14ac:dyDescent="0.25">
      <c r="A713" s="644"/>
      <c r="B713" s="645"/>
      <c r="C713" s="645"/>
      <c r="D713" s="645"/>
      <c r="E713" s="645"/>
      <c r="F713" s="645"/>
      <c r="G713" s="645"/>
      <c r="I713" s="644"/>
      <c r="J713" s="644"/>
      <c r="K713" s="644"/>
      <c r="L713" s="644"/>
    </row>
    <row r="714" spans="1:12" s="668" customFormat="1" x14ac:dyDescent="0.25">
      <c r="A714" s="644"/>
      <c r="B714" s="645"/>
      <c r="C714" s="645"/>
      <c r="D714" s="645"/>
      <c r="E714" s="645"/>
      <c r="F714" s="645"/>
      <c r="G714" s="645"/>
      <c r="I714" s="644"/>
      <c r="J714" s="644"/>
      <c r="K714" s="644"/>
      <c r="L714" s="644"/>
    </row>
    <row r="715" spans="1:12" s="668" customFormat="1" x14ac:dyDescent="0.25">
      <c r="A715" s="644"/>
      <c r="B715" s="645"/>
      <c r="C715" s="645"/>
      <c r="D715" s="645"/>
      <c r="E715" s="645"/>
      <c r="F715" s="645"/>
      <c r="G715" s="645"/>
      <c r="I715" s="644"/>
      <c r="J715" s="644"/>
      <c r="K715" s="644"/>
      <c r="L715" s="644"/>
    </row>
    <row r="716" spans="1:12" s="668" customFormat="1" x14ac:dyDescent="0.25">
      <c r="A716" s="644"/>
      <c r="B716" s="645"/>
      <c r="C716" s="645"/>
      <c r="D716" s="645"/>
      <c r="E716" s="645"/>
      <c r="F716" s="645"/>
      <c r="G716" s="645"/>
      <c r="I716" s="644"/>
      <c r="J716" s="644"/>
      <c r="K716" s="644"/>
      <c r="L716" s="644"/>
    </row>
    <row r="717" spans="1:12" s="668" customFormat="1" x14ac:dyDescent="0.25">
      <c r="A717" s="644"/>
      <c r="B717" s="645"/>
      <c r="C717" s="645"/>
      <c r="D717" s="645"/>
      <c r="E717" s="645"/>
      <c r="F717" s="645"/>
      <c r="G717" s="645"/>
      <c r="I717" s="644"/>
      <c r="J717" s="644"/>
      <c r="K717" s="644"/>
      <c r="L717" s="644"/>
    </row>
    <row r="718" spans="1:12" s="668" customFormat="1" x14ac:dyDescent="0.25">
      <c r="A718" s="644"/>
      <c r="B718" s="645"/>
      <c r="C718" s="645"/>
      <c r="D718" s="645"/>
      <c r="E718" s="645"/>
      <c r="F718" s="645"/>
      <c r="G718" s="645"/>
      <c r="I718" s="644"/>
      <c r="J718" s="644"/>
      <c r="K718" s="644"/>
      <c r="L718" s="644"/>
    </row>
    <row r="719" spans="1:12" s="668" customFormat="1" x14ac:dyDescent="0.25">
      <c r="A719" s="644"/>
      <c r="B719" s="645"/>
      <c r="C719" s="645"/>
      <c r="D719" s="645"/>
      <c r="E719" s="645"/>
      <c r="F719" s="645"/>
      <c r="G719" s="645"/>
      <c r="I719" s="644"/>
      <c r="J719" s="644"/>
      <c r="K719" s="644"/>
      <c r="L719" s="644"/>
    </row>
    <row r="720" spans="1:12" s="668" customFormat="1" x14ac:dyDescent="0.25">
      <c r="A720" s="644"/>
      <c r="B720" s="645"/>
      <c r="C720" s="645"/>
      <c r="D720" s="645"/>
      <c r="E720" s="645"/>
      <c r="F720" s="645"/>
      <c r="G720" s="645"/>
      <c r="I720" s="644"/>
      <c r="J720" s="644"/>
      <c r="K720" s="644"/>
      <c r="L720" s="644"/>
    </row>
    <row r="721" spans="1:12" s="668" customFormat="1" x14ac:dyDescent="0.25">
      <c r="A721" s="644"/>
      <c r="B721" s="645"/>
      <c r="C721" s="645"/>
      <c r="D721" s="645"/>
      <c r="E721" s="645"/>
      <c r="F721" s="645"/>
      <c r="G721" s="645"/>
      <c r="I721" s="644"/>
      <c r="J721" s="644"/>
      <c r="K721" s="644"/>
      <c r="L721" s="644"/>
    </row>
    <row r="722" spans="1:12" s="668" customFormat="1" x14ac:dyDescent="0.25">
      <c r="A722" s="644"/>
      <c r="B722" s="645"/>
      <c r="C722" s="645"/>
      <c r="D722" s="645"/>
      <c r="E722" s="645"/>
      <c r="F722" s="645"/>
      <c r="G722" s="645"/>
      <c r="I722" s="644"/>
      <c r="J722" s="644"/>
      <c r="K722" s="644"/>
      <c r="L722" s="644"/>
    </row>
    <row r="723" spans="1:12" s="668" customFormat="1" x14ac:dyDescent="0.25">
      <c r="A723" s="644"/>
      <c r="B723" s="645"/>
      <c r="C723" s="645"/>
      <c r="D723" s="645"/>
      <c r="E723" s="645"/>
      <c r="F723" s="645"/>
      <c r="G723" s="645"/>
      <c r="I723" s="644"/>
      <c r="J723" s="644"/>
      <c r="K723" s="644"/>
      <c r="L723" s="644"/>
    </row>
    <row r="724" spans="1:12" s="668" customFormat="1" x14ac:dyDescent="0.25">
      <c r="A724" s="644"/>
      <c r="B724" s="645"/>
      <c r="C724" s="645"/>
      <c r="D724" s="645"/>
      <c r="E724" s="645"/>
      <c r="F724" s="645"/>
      <c r="G724" s="645"/>
      <c r="I724" s="644"/>
      <c r="J724" s="644"/>
      <c r="K724" s="644"/>
      <c r="L724" s="644"/>
    </row>
    <row r="725" spans="1:12" s="668" customFormat="1" x14ac:dyDescent="0.25">
      <c r="A725" s="644"/>
      <c r="B725" s="645"/>
      <c r="C725" s="645"/>
      <c r="D725" s="645"/>
      <c r="E725" s="645"/>
      <c r="F725" s="645"/>
      <c r="G725" s="645"/>
      <c r="I725" s="644"/>
      <c r="J725" s="644"/>
      <c r="K725" s="644"/>
      <c r="L725" s="644"/>
    </row>
    <row r="726" spans="1:12" s="668" customFormat="1" x14ac:dyDescent="0.25">
      <c r="A726" s="644"/>
      <c r="B726" s="645"/>
      <c r="C726" s="645"/>
      <c r="D726" s="645"/>
      <c r="E726" s="645"/>
      <c r="F726" s="645"/>
      <c r="G726" s="645"/>
      <c r="I726" s="644"/>
      <c r="J726" s="644"/>
      <c r="K726" s="644"/>
      <c r="L726" s="644"/>
    </row>
    <row r="727" spans="1:12" s="668" customFormat="1" x14ac:dyDescent="0.25">
      <c r="A727" s="644"/>
      <c r="B727" s="645"/>
      <c r="C727" s="645"/>
      <c r="D727" s="645"/>
      <c r="E727" s="645"/>
      <c r="F727" s="645"/>
      <c r="G727" s="645"/>
      <c r="I727" s="644"/>
      <c r="J727" s="644"/>
      <c r="K727" s="644"/>
      <c r="L727" s="644"/>
    </row>
    <row r="728" spans="1:12" s="668" customFormat="1" x14ac:dyDescent="0.25">
      <c r="A728" s="644"/>
      <c r="B728" s="645"/>
      <c r="C728" s="645"/>
      <c r="D728" s="645"/>
      <c r="E728" s="645"/>
      <c r="F728" s="645"/>
      <c r="G728" s="645"/>
      <c r="I728" s="644"/>
      <c r="J728" s="644"/>
      <c r="K728" s="644"/>
      <c r="L728" s="644"/>
    </row>
    <row r="729" spans="1:12" s="668" customFormat="1" x14ac:dyDescent="0.25">
      <c r="A729" s="644"/>
      <c r="B729" s="645"/>
      <c r="C729" s="645"/>
      <c r="D729" s="645"/>
      <c r="E729" s="645"/>
      <c r="F729" s="645"/>
      <c r="G729" s="645"/>
      <c r="I729" s="644"/>
      <c r="J729" s="644"/>
      <c r="K729" s="644"/>
      <c r="L729" s="644"/>
    </row>
    <row r="730" spans="1:12" s="668" customFormat="1" x14ac:dyDescent="0.25">
      <c r="A730" s="644"/>
      <c r="B730" s="645"/>
      <c r="C730" s="645"/>
      <c r="D730" s="645"/>
      <c r="E730" s="645"/>
      <c r="F730" s="645"/>
      <c r="G730" s="645"/>
      <c r="I730" s="644"/>
      <c r="J730" s="644"/>
      <c r="K730" s="644"/>
      <c r="L730" s="644"/>
    </row>
    <row r="731" spans="1:12" s="668" customFormat="1" x14ac:dyDescent="0.25">
      <c r="A731" s="644"/>
      <c r="B731" s="645"/>
      <c r="C731" s="645"/>
      <c r="D731" s="645"/>
      <c r="E731" s="645"/>
      <c r="F731" s="645"/>
      <c r="G731" s="645"/>
      <c r="I731" s="644"/>
      <c r="J731" s="644"/>
      <c r="K731" s="644"/>
      <c r="L731" s="644"/>
    </row>
    <row r="732" spans="1:12" s="668" customFormat="1" x14ac:dyDescent="0.25">
      <c r="A732" s="644"/>
      <c r="B732" s="645"/>
      <c r="C732" s="645"/>
      <c r="D732" s="645"/>
      <c r="E732" s="645"/>
      <c r="F732" s="645"/>
      <c r="G732" s="645"/>
      <c r="I732" s="644"/>
      <c r="J732" s="644"/>
      <c r="K732" s="644"/>
      <c r="L732" s="644"/>
    </row>
    <row r="733" spans="1:12" s="668" customFormat="1" x14ac:dyDescent="0.25">
      <c r="A733" s="644"/>
      <c r="B733" s="645"/>
      <c r="C733" s="645"/>
      <c r="D733" s="645"/>
      <c r="E733" s="645"/>
      <c r="F733" s="645"/>
      <c r="G733" s="645"/>
      <c r="I733" s="644"/>
      <c r="J733" s="644"/>
      <c r="K733" s="644"/>
      <c r="L733" s="644"/>
    </row>
    <row r="734" spans="1:12" s="668" customFormat="1" x14ac:dyDescent="0.25">
      <c r="A734" s="644"/>
      <c r="B734" s="645"/>
      <c r="C734" s="645"/>
      <c r="D734" s="645"/>
      <c r="E734" s="645"/>
      <c r="F734" s="645"/>
      <c r="G734" s="645"/>
      <c r="I734" s="644"/>
      <c r="J734" s="644"/>
      <c r="K734" s="644"/>
      <c r="L734" s="644"/>
    </row>
    <row r="735" spans="1:12" s="668" customFormat="1" x14ac:dyDescent="0.25">
      <c r="A735" s="644"/>
      <c r="B735" s="645"/>
      <c r="C735" s="645"/>
      <c r="D735" s="645"/>
      <c r="E735" s="645"/>
      <c r="F735" s="645"/>
      <c r="G735" s="645"/>
      <c r="I735" s="644"/>
      <c r="J735" s="644"/>
      <c r="K735" s="644"/>
      <c r="L735" s="644"/>
    </row>
    <row r="736" spans="1:12" s="668" customFormat="1" x14ac:dyDescent="0.25">
      <c r="A736" s="644"/>
      <c r="B736" s="645"/>
      <c r="C736" s="645"/>
      <c r="D736" s="645"/>
      <c r="E736" s="645"/>
      <c r="F736" s="645"/>
      <c r="G736" s="645"/>
      <c r="I736" s="644"/>
      <c r="J736" s="644"/>
      <c r="K736" s="644"/>
      <c r="L736" s="644"/>
    </row>
    <row r="737" spans="1:12" s="668" customFormat="1" x14ac:dyDescent="0.25">
      <c r="A737" s="644"/>
      <c r="B737" s="645"/>
      <c r="C737" s="645"/>
      <c r="D737" s="645"/>
      <c r="E737" s="645"/>
      <c r="F737" s="645"/>
      <c r="G737" s="645"/>
      <c r="I737" s="644"/>
      <c r="J737" s="644"/>
      <c r="K737" s="644"/>
      <c r="L737" s="644"/>
    </row>
    <row r="738" spans="1:12" s="668" customFormat="1" x14ac:dyDescent="0.25">
      <c r="A738" s="644"/>
      <c r="B738" s="645"/>
      <c r="C738" s="645"/>
      <c r="D738" s="645"/>
      <c r="E738" s="645"/>
      <c r="F738" s="645"/>
      <c r="G738" s="645"/>
      <c r="I738" s="644"/>
      <c r="J738" s="644"/>
      <c r="K738" s="644"/>
      <c r="L738" s="644"/>
    </row>
    <row r="739" spans="1:12" s="668" customFormat="1" x14ac:dyDescent="0.25">
      <c r="A739" s="644"/>
      <c r="B739" s="645"/>
      <c r="C739" s="645"/>
      <c r="D739" s="645"/>
      <c r="E739" s="645"/>
      <c r="F739" s="645"/>
      <c r="G739" s="645"/>
      <c r="I739" s="644"/>
      <c r="J739" s="644"/>
      <c r="K739" s="644"/>
      <c r="L739" s="644"/>
    </row>
    <row r="740" spans="1:12" s="668" customFormat="1" x14ac:dyDescent="0.25">
      <c r="A740" s="644"/>
      <c r="B740" s="645"/>
      <c r="C740" s="645"/>
      <c r="D740" s="645"/>
      <c r="E740" s="645"/>
      <c r="F740" s="645"/>
      <c r="G740" s="645"/>
      <c r="I740" s="644"/>
      <c r="J740" s="644"/>
      <c r="K740" s="644"/>
      <c r="L740" s="644"/>
    </row>
    <row r="741" spans="1:12" s="668" customFormat="1" x14ac:dyDescent="0.25">
      <c r="A741" s="644"/>
      <c r="B741" s="645"/>
      <c r="C741" s="645"/>
      <c r="D741" s="645"/>
      <c r="E741" s="645"/>
      <c r="F741" s="645"/>
      <c r="G741" s="645"/>
      <c r="I741" s="644"/>
      <c r="J741" s="644"/>
      <c r="K741" s="644"/>
      <c r="L741" s="644"/>
    </row>
    <row r="742" spans="1:12" s="668" customFormat="1" x14ac:dyDescent="0.25">
      <c r="A742" s="644"/>
      <c r="B742" s="645"/>
      <c r="C742" s="645"/>
      <c r="D742" s="645"/>
      <c r="E742" s="645"/>
      <c r="F742" s="645"/>
      <c r="G742" s="645"/>
      <c r="I742" s="644"/>
      <c r="J742" s="644"/>
      <c r="K742" s="644"/>
      <c r="L742" s="644"/>
    </row>
    <row r="743" spans="1:12" s="668" customFormat="1" x14ac:dyDescent="0.25">
      <c r="A743" s="644"/>
      <c r="B743" s="645"/>
      <c r="C743" s="645"/>
      <c r="D743" s="645"/>
      <c r="E743" s="645"/>
      <c r="F743" s="645"/>
      <c r="G743" s="645"/>
      <c r="I743" s="644"/>
      <c r="J743" s="644"/>
      <c r="K743" s="644"/>
      <c r="L743" s="644"/>
    </row>
    <row r="744" spans="1:12" s="668" customFormat="1" x14ac:dyDescent="0.25">
      <c r="A744" s="644"/>
      <c r="B744" s="645"/>
      <c r="C744" s="645"/>
      <c r="D744" s="645"/>
      <c r="E744" s="645"/>
      <c r="F744" s="645"/>
      <c r="G744" s="645"/>
      <c r="I744" s="644"/>
      <c r="J744" s="644"/>
      <c r="K744" s="644"/>
      <c r="L744" s="644"/>
    </row>
    <row r="745" spans="1:12" s="668" customFormat="1" x14ac:dyDescent="0.25">
      <c r="A745" s="644"/>
      <c r="B745" s="645"/>
      <c r="C745" s="645"/>
      <c r="D745" s="645"/>
      <c r="E745" s="645"/>
      <c r="F745" s="645"/>
      <c r="G745" s="645"/>
      <c r="I745" s="644"/>
      <c r="J745" s="644"/>
      <c r="K745" s="644"/>
      <c r="L745" s="644"/>
    </row>
    <row r="746" spans="1:12" s="668" customFormat="1" x14ac:dyDescent="0.25">
      <c r="A746" s="644"/>
      <c r="B746" s="645"/>
      <c r="C746" s="645"/>
      <c r="D746" s="645"/>
      <c r="E746" s="645"/>
      <c r="F746" s="645"/>
      <c r="G746" s="645"/>
      <c r="I746" s="644"/>
      <c r="J746" s="644"/>
      <c r="K746" s="644"/>
      <c r="L746" s="644"/>
    </row>
    <row r="747" spans="1:12" s="668" customFormat="1" x14ac:dyDescent="0.25">
      <c r="A747" s="644"/>
      <c r="B747" s="645"/>
      <c r="C747" s="645"/>
      <c r="D747" s="645"/>
      <c r="E747" s="645"/>
      <c r="F747" s="645"/>
      <c r="G747" s="645"/>
      <c r="I747" s="644"/>
      <c r="J747" s="644"/>
      <c r="K747" s="644"/>
      <c r="L747" s="644"/>
    </row>
    <row r="748" spans="1:12" s="668" customFormat="1" x14ac:dyDescent="0.25">
      <c r="A748" s="644"/>
      <c r="B748" s="645"/>
      <c r="C748" s="645"/>
      <c r="D748" s="645"/>
      <c r="E748" s="645"/>
      <c r="F748" s="645"/>
      <c r="G748" s="645"/>
      <c r="I748" s="644"/>
      <c r="J748" s="644"/>
      <c r="K748" s="644"/>
      <c r="L748" s="644"/>
    </row>
    <row r="749" spans="1:12" s="668" customFormat="1" x14ac:dyDescent="0.25">
      <c r="A749" s="644"/>
      <c r="B749" s="645"/>
      <c r="C749" s="645"/>
      <c r="D749" s="645"/>
      <c r="E749" s="645"/>
      <c r="F749" s="645"/>
      <c r="G749" s="645"/>
      <c r="I749" s="644"/>
      <c r="J749" s="644"/>
      <c r="K749" s="644"/>
      <c r="L749" s="644"/>
    </row>
    <row r="750" spans="1:12" s="668" customFormat="1" x14ac:dyDescent="0.25">
      <c r="A750" s="644"/>
      <c r="B750" s="645"/>
      <c r="C750" s="645"/>
      <c r="D750" s="645"/>
      <c r="E750" s="645"/>
      <c r="F750" s="645"/>
      <c r="G750" s="645"/>
      <c r="I750" s="644"/>
      <c r="J750" s="644"/>
      <c r="K750" s="644"/>
      <c r="L750" s="644"/>
    </row>
    <row r="751" spans="1:12" s="668" customFormat="1" x14ac:dyDescent="0.25">
      <c r="A751" s="644"/>
      <c r="B751" s="645"/>
      <c r="C751" s="645"/>
      <c r="D751" s="645"/>
      <c r="E751" s="645"/>
      <c r="F751" s="645"/>
      <c r="G751" s="645"/>
      <c r="I751" s="644"/>
      <c r="J751" s="644"/>
      <c r="K751" s="644"/>
      <c r="L751" s="644"/>
    </row>
    <row r="752" spans="1:12" s="668" customFormat="1" x14ac:dyDescent="0.25">
      <c r="A752" s="644"/>
      <c r="B752" s="645"/>
      <c r="C752" s="645"/>
      <c r="D752" s="645"/>
      <c r="E752" s="645"/>
      <c r="F752" s="645"/>
      <c r="G752" s="645"/>
      <c r="I752" s="644"/>
      <c r="J752" s="644"/>
      <c r="K752" s="644"/>
      <c r="L752" s="644"/>
    </row>
    <row r="753" spans="1:12" s="668" customFormat="1" x14ac:dyDescent="0.25">
      <c r="A753" s="644"/>
      <c r="B753" s="645"/>
      <c r="C753" s="645"/>
      <c r="D753" s="645"/>
      <c r="E753" s="645"/>
      <c r="F753" s="645"/>
      <c r="G753" s="645"/>
      <c r="I753" s="644"/>
      <c r="J753" s="644"/>
      <c r="K753" s="644"/>
      <c r="L753" s="644"/>
    </row>
    <row r="754" spans="1:12" s="668" customFormat="1" x14ac:dyDescent="0.25">
      <c r="A754" s="644"/>
      <c r="B754" s="645"/>
      <c r="C754" s="645"/>
      <c r="D754" s="645"/>
      <c r="E754" s="645"/>
      <c r="F754" s="645"/>
      <c r="G754" s="645"/>
      <c r="I754" s="644"/>
      <c r="J754" s="644"/>
      <c r="K754" s="644"/>
      <c r="L754" s="644"/>
    </row>
    <row r="755" spans="1:12" s="668" customFormat="1" x14ac:dyDescent="0.25">
      <c r="A755" s="644"/>
      <c r="B755" s="645"/>
      <c r="C755" s="645"/>
      <c r="D755" s="645"/>
      <c r="E755" s="645"/>
      <c r="F755" s="645"/>
      <c r="G755" s="645"/>
      <c r="I755" s="644"/>
      <c r="J755" s="644"/>
      <c r="K755" s="644"/>
      <c r="L755" s="644"/>
    </row>
    <row r="756" spans="1:12" s="668" customFormat="1" x14ac:dyDescent="0.25">
      <c r="A756" s="644"/>
      <c r="B756" s="645"/>
      <c r="C756" s="645"/>
      <c r="D756" s="645"/>
      <c r="E756" s="645"/>
      <c r="F756" s="645"/>
      <c r="G756" s="645"/>
      <c r="I756" s="644"/>
      <c r="J756" s="644"/>
      <c r="K756" s="644"/>
      <c r="L756" s="644"/>
    </row>
    <row r="757" spans="1:12" s="668" customFormat="1" x14ac:dyDescent="0.25">
      <c r="A757" s="644"/>
      <c r="B757" s="645"/>
      <c r="C757" s="645"/>
      <c r="D757" s="645"/>
      <c r="E757" s="645"/>
      <c r="F757" s="645"/>
      <c r="G757" s="645"/>
      <c r="I757" s="644"/>
      <c r="J757" s="644"/>
      <c r="K757" s="644"/>
      <c r="L757" s="644"/>
    </row>
    <row r="758" spans="1:12" s="668" customFormat="1" x14ac:dyDescent="0.25">
      <c r="A758" s="644"/>
      <c r="B758" s="645"/>
      <c r="C758" s="645"/>
      <c r="D758" s="645"/>
      <c r="E758" s="645"/>
      <c r="F758" s="645"/>
      <c r="G758" s="645"/>
      <c r="I758" s="644"/>
      <c r="J758" s="644"/>
      <c r="K758" s="644"/>
      <c r="L758" s="644"/>
    </row>
    <row r="759" spans="1:12" s="668" customFormat="1" x14ac:dyDescent="0.25">
      <c r="A759" s="644"/>
      <c r="B759" s="645"/>
      <c r="C759" s="645"/>
      <c r="D759" s="645"/>
      <c r="E759" s="645"/>
      <c r="F759" s="645"/>
      <c r="G759" s="645"/>
      <c r="I759" s="644"/>
      <c r="J759" s="644"/>
      <c r="K759" s="644"/>
      <c r="L759" s="644"/>
    </row>
    <row r="760" spans="1:12" s="668" customFormat="1" x14ac:dyDescent="0.25">
      <c r="A760" s="644"/>
      <c r="B760" s="645"/>
      <c r="C760" s="645"/>
      <c r="D760" s="645"/>
      <c r="E760" s="645"/>
      <c r="F760" s="645"/>
      <c r="G760" s="645"/>
      <c r="I760" s="644"/>
      <c r="J760" s="644"/>
      <c r="K760" s="644"/>
      <c r="L760" s="644"/>
    </row>
    <row r="761" spans="1:12" s="668" customFormat="1" x14ac:dyDescent="0.25">
      <c r="A761" s="644"/>
      <c r="B761" s="645"/>
      <c r="C761" s="645"/>
      <c r="D761" s="645"/>
      <c r="E761" s="645"/>
      <c r="F761" s="645"/>
      <c r="G761" s="645"/>
      <c r="I761" s="644"/>
      <c r="J761" s="644"/>
      <c r="K761" s="644"/>
      <c r="L761" s="644"/>
    </row>
    <row r="762" spans="1:12" s="668" customFormat="1" x14ac:dyDescent="0.25">
      <c r="A762" s="644"/>
      <c r="B762" s="645"/>
      <c r="C762" s="645"/>
      <c r="D762" s="645"/>
      <c r="E762" s="645"/>
      <c r="F762" s="645"/>
      <c r="G762" s="645"/>
      <c r="I762" s="644"/>
      <c r="J762" s="644"/>
      <c r="K762" s="644"/>
      <c r="L762" s="644"/>
    </row>
    <row r="763" spans="1:12" s="668" customFormat="1" x14ac:dyDescent="0.25">
      <c r="A763" s="644"/>
      <c r="B763" s="645"/>
      <c r="C763" s="645"/>
      <c r="D763" s="645"/>
      <c r="E763" s="645"/>
      <c r="F763" s="645"/>
      <c r="G763" s="645"/>
      <c r="I763" s="644"/>
      <c r="J763" s="644"/>
      <c r="K763" s="644"/>
      <c r="L763" s="644"/>
    </row>
    <row r="764" spans="1:12" s="668" customFormat="1" x14ac:dyDescent="0.25">
      <c r="A764" s="644"/>
      <c r="B764" s="645"/>
      <c r="C764" s="645"/>
      <c r="D764" s="645"/>
      <c r="E764" s="645"/>
      <c r="F764" s="645"/>
      <c r="G764" s="645"/>
      <c r="I764" s="644"/>
      <c r="J764" s="644"/>
      <c r="K764" s="644"/>
      <c r="L764" s="644"/>
    </row>
    <row r="765" spans="1:12" s="668" customFormat="1" x14ac:dyDescent="0.25">
      <c r="A765" s="644"/>
      <c r="B765" s="645"/>
      <c r="C765" s="645"/>
      <c r="D765" s="645"/>
      <c r="E765" s="645"/>
      <c r="F765" s="645"/>
      <c r="G765" s="645"/>
      <c r="I765" s="644"/>
      <c r="J765" s="644"/>
      <c r="K765" s="644"/>
      <c r="L765" s="644"/>
    </row>
    <row r="766" spans="1:12" s="668" customFormat="1" x14ac:dyDescent="0.25">
      <c r="A766" s="644"/>
      <c r="B766" s="645"/>
      <c r="C766" s="645"/>
      <c r="D766" s="645"/>
      <c r="E766" s="645"/>
      <c r="F766" s="645"/>
      <c r="G766" s="645"/>
      <c r="I766" s="644"/>
      <c r="J766" s="644"/>
      <c r="K766" s="644"/>
      <c r="L766" s="644"/>
    </row>
    <row r="767" spans="1:12" s="668" customFormat="1" x14ac:dyDescent="0.25">
      <c r="A767" s="644"/>
      <c r="B767" s="645"/>
      <c r="C767" s="645"/>
      <c r="D767" s="645"/>
      <c r="E767" s="645"/>
      <c r="F767" s="645"/>
      <c r="G767" s="645"/>
      <c r="I767" s="644"/>
      <c r="J767" s="644"/>
      <c r="K767" s="644"/>
      <c r="L767" s="644"/>
    </row>
    <row r="768" spans="1:12" s="668" customFormat="1" x14ac:dyDescent="0.25">
      <c r="A768" s="644"/>
      <c r="B768" s="645"/>
      <c r="C768" s="645"/>
      <c r="D768" s="645"/>
      <c r="E768" s="645"/>
      <c r="F768" s="645"/>
      <c r="G768" s="645"/>
      <c r="I768" s="644"/>
      <c r="J768" s="644"/>
      <c r="K768" s="644"/>
      <c r="L768" s="644"/>
    </row>
    <row r="769" spans="1:12" s="668" customFormat="1" x14ac:dyDescent="0.25">
      <c r="A769" s="644"/>
      <c r="B769" s="645"/>
      <c r="C769" s="645"/>
      <c r="D769" s="645"/>
      <c r="E769" s="645"/>
      <c r="F769" s="645"/>
      <c r="G769" s="645"/>
      <c r="I769" s="644"/>
      <c r="J769" s="644"/>
      <c r="K769" s="644"/>
      <c r="L769" s="644"/>
    </row>
    <row r="770" spans="1:12" s="668" customFormat="1" x14ac:dyDescent="0.25">
      <c r="A770" s="644"/>
      <c r="B770" s="645"/>
      <c r="C770" s="645"/>
      <c r="D770" s="645"/>
      <c r="E770" s="645"/>
      <c r="F770" s="645"/>
      <c r="G770" s="645"/>
      <c r="I770" s="644"/>
      <c r="J770" s="644"/>
      <c r="K770" s="644"/>
      <c r="L770" s="644"/>
    </row>
    <row r="771" spans="1:12" s="668" customFormat="1" x14ac:dyDescent="0.25">
      <c r="A771" s="644"/>
      <c r="B771" s="645"/>
      <c r="C771" s="645"/>
      <c r="D771" s="645"/>
      <c r="E771" s="645"/>
      <c r="F771" s="645"/>
      <c r="G771" s="645"/>
      <c r="I771" s="644"/>
      <c r="J771" s="644"/>
      <c r="K771" s="644"/>
      <c r="L771" s="644"/>
    </row>
    <row r="772" spans="1:12" s="668" customFormat="1" x14ac:dyDescent="0.25">
      <c r="A772" s="644"/>
      <c r="B772" s="645"/>
      <c r="C772" s="645"/>
      <c r="D772" s="645"/>
      <c r="E772" s="645"/>
      <c r="F772" s="645"/>
      <c r="G772" s="645"/>
      <c r="I772" s="644"/>
      <c r="J772" s="644"/>
      <c r="K772" s="644"/>
      <c r="L772" s="644"/>
    </row>
    <row r="773" spans="1:12" s="668" customFormat="1" x14ac:dyDescent="0.25">
      <c r="A773" s="644"/>
      <c r="B773" s="645"/>
      <c r="C773" s="645"/>
      <c r="D773" s="645"/>
      <c r="E773" s="645"/>
      <c r="F773" s="645"/>
      <c r="G773" s="645"/>
      <c r="I773" s="644"/>
      <c r="J773" s="644"/>
      <c r="K773" s="644"/>
      <c r="L773" s="644"/>
    </row>
    <row r="774" spans="1:12" s="668" customFormat="1" x14ac:dyDescent="0.25">
      <c r="A774" s="644"/>
      <c r="B774" s="645"/>
      <c r="C774" s="645"/>
      <c r="D774" s="645"/>
      <c r="E774" s="645"/>
      <c r="F774" s="645"/>
      <c r="G774" s="645"/>
      <c r="I774" s="644"/>
      <c r="J774" s="644"/>
      <c r="K774" s="644"/>
      <c r="L774" s="644"/>
    </row>
    <row r="775" spans="1:12" s="668" customFormat="1" x14ac:dyDescent="0.25">
      <c r="A775" s="644"/>
      <c r="B775" s="645"/>
      <c r="C775" s="645"/>
      <c r="D775" s="645"/>
      <c r="E775" s="645"/>
      <c r="F775" s="645"/>
      <c r="G775" s="645"/>
      <c r="I775" s="644"/>
      <c r="J775" s="644"/>
      <c r="K775" s="644"/>
      <c r="L775" s="644"/>
    </row>
    <row r="776" spans="1:12" s="668" customFormat="1" x14ac:dyDescent="0.25">
      <c r="A776" s="644"/>
      <c r="B776" s="645"/>
      <c r="C776" s="645"/>
      <c r="D776" s="645"/>
      <c r="E776" s="645"/>
      <c r="F776" s="645"/>
      <c r="G776" s="645"/>
      <c r="I776" s="644"/>
      <c r="J776" s="644"/>
      <c r="K776" s="644"/>
      <c r="L776" s="644"/>
    </row>
    <row r="777" spans="1:12" s="668" customFormat="1" x14ac:dyDescent="0.25">
      <c r="A777" s="644"/>
      <c r="B777" s="645"/>
      <c r="C777" s="645"/>
      <c r="D777" s="645"/>
      <c r="E777" s="645"/>
      <c r="F777" s="645"/>
      <c r="G777" s="645"/>
      <c r="I777" s="644"/>
      <c r="J777" s="644"/>
      <c r="K777" s="644"/>
      <c r="L777" s="644"/>
    </row>
    <row r="778" spans="1:12" s="668" customFormat="1" x14ac:dyDescent="0.25">
      <c r="A778" s="644"/>
      <c r="B778" s="645"/>
      <c r="C778" s="645"/>
      <c r="D778" s="645"/>
      <c r="E778" s="645"/>
      <c r="F778" s="645"/>
      <c r="G778" s="645"/>
      <c r="I778" s="644"/>
      <c r="J778" s="644"/>
      <c r="K778" s="644"/>
      <c r="L778" s="644"/>
    </row>
    <row r="779" spans="1:12" s="668" customFormat="1" x14ac:dyDescent="0.25">
      <c r="A779" s="644"/>
      <c r="B779" s="645"/>
      <c r="C779" s="645"/>
      <c r="D779" s="645"/>
      <c r="E779" s="645"/>
      <c r="F779" s="645"/>
      <c r="G779" s="645"/>
      <c r="I779" s="644"/>
      <c r="J779" s="644"/>
      <c r="K779" s="644"/>
      <c r="L779" s="644"/>
    </row>
    <row r="780" spans="1:12" s="668" customFormat="1" x14ac:dyDescent="0.25">
      <c r="A780" s="644"/>
      <c r="B780" s="645"/>
      <c r="C780" s="645"/>
      <c r="D780" s="645"/>
      <c r="E780" s="645"/>
      <c r="F780" s="645"/>
      <c r="G780" s="645"/>
      <c r="I780" s="644"/>
      <c r="J780" s="644"/>
      <c r="K780" s="644"/>
      <c r="L780" s="644"/>
    </row>
    <row r="781" spans="1:12" s="668" customFormat="1" x14ac:dyDescent="0.25">
      <c r="A781" s="644"/>
      <c r="B781" s="645"/>
      <c r="C781" s="645"/>
      <c r="D781" s="645"/>
      <c r="E781" s="645"/>
      <c r="F781" s="645"/>
      <c r="G781" s="645"/>
      <c r="I781" s="644"/>
      <c r="J781" s="644"/>
      <c r="K781" s="644"/>
      <c r="L781" s="644"/>
    </row>
    <row r="782" spans="1:12" s="668" customFormat="1" x14ac:dyDescent="0.25">
      <c r="A782" s="644"/>
      <c r="B782" s="645"/>
      <c r="C782" s="645"/>
      <c r="D782" s="645"/>
      <c r="E782" s="645"/>
      <c r="F782" s="645"/>
      <c r="G782" s="645"/>
      <c r="I782" s="644"/>
      <c r="J782" s="644"/>
      <c r="K782" s="644"/>
      <c r="L782" s="644"/>
    </row>
    <row r="783" spans="1:12" s="668" customFormat="1" x14ac:dyDescent="0.25">
      <c r="A783" s="644"/>
      <c r="B783" s="645"/>
      <c r="C783" s="645"/>
      <c r="D783" s="645"/>
      <c r="E783" s="645"/>
      <c r="F783" s="645"/>
      <c r="G783" s="645"/>
      <c r="I783" s="644"/>
      <c r="J783" s="644"/>
      <c r="K783" s="644"/>
      <c r="L783" s="644"/>
    </row>
    <row r="784" spans="1:12" s="668" customFormat="1" x14ac:dyDescent="0.25">
      <c r="A784" s="644"/>
      <c r="B784" s="645"/>
      <c r="C784" s="645"/>
      <c r="D784" s="645"/>
      <c r="E784" s="645"/>
      <c r="F784" s="645"/>
      <c r="G784" s="645"/>
      <c r="I784" s="644"/>
      <c r="J784" s="644"/>
      <c r="K784" s="644"/>
      <c r="L784" s="644"/>
    </row>
    <row r="785" spans="1:12" s="668" customFormat="1" x14ac:dyDescent="0.25">
      <c r="A785" s="644"/>
      <c r="B785" s="645"/>
      <c r="C785" s="645"/>
      <c r="D785" s="645"/>
      <c r="E785" s="645"/>
      <c r="F785" s="645"/>
      <c r="G785" s="645"/>
      <c r="I785" s="644"/>
      <c r="J785" s="644"/>
      <c r="K785" s="644"/>
      <c r="L785" s="644"/>
    </row>
    <row r="786" spans="1:12" s="668" customFormat="1" x14ac:dyDescent="0.25">
      <c r="A786" s="644"/>
      <c r="B786" s="645"/>
      <c r="C786" s="645"/>
      <c r="D786" s="645"/>
      <c r="E786" s="645"/>
      <c r="F786" s="645"/>
      <c r="G786" s="645"/>
      <c r="I786" s="644"/>
      <c r="J786" s="644"/>
      <c r="K786" s="644"/>
      <c r="L786" s="644"/>
    </row>
    <row r="787" spans="1:12" s="668" customFormat="1" x14ac:dyDescent="0.25">
      <c r="A787" s="644"/>
      <c r="B787" s="645"/>
      <c r="C787" s="645"/>
      <c r="D787" s="645"/>
      <c r="E787" s="645"/>
      <c r="F787" s="645"/>
      <c r="G787" s="645"/>
      <c r="I787" s="644"/>
      <c r="J787" s="644"/>
      <c r="K787" s="644"/>
      <c r="L787" s="644"/>
    </row>
    <row r="788" spans="1:12" s="668" customFormat="1" x14ac:dyDescent="0.25">
      <c r="A788" s="644"/>
      <c r="B788" s="645"/>
      <c r="C788" s="645"/>
      <c r="D788" s="645"/>
      <c r="E788" s="645"/>
      <c r="F788" s="645"/>
      <c r="G788" s="645"/>
      <c r="I788" s="644"/>
      <c r="J788" s="644"/>
      <c r="K788" s="644"/>
      <c r="L788" s="644"/>
    </row>
    <row r="789" spans="1:12" s="668" customFormat="1" x14ac:dyDescent="0.25">
      <c r="A789" s="644"/>
      <c r="B789" s="645"/>
      <c r="C789" s="645"/>
      <c r="D789" s="645"/>
      <c r="E789" s="645"/>
      <c r="F789" s="645"/>
      <c r="G789" s="645"/>
      <c r="I789" s="644"/>
      <c r="J789" s="644"/>
      <c r="K789" s="644"/>
      <c r="L789" s="644"/>
    </row>
    <row r="790" spans="1:12" s="668" customFormat="1" x14ac:dyDescent="0.25">
      <c r="A790" s="644"/>
      <c r="B790" s="645"/>
      <c r="C790" s="645"/>
      <c r="D790" s="645"/>
      <c r="E790" s="645"/>
      <c r="F790" s="645"/>
      <c r="G790" s="645"/>
      <c r="I790" s="644"/>
      <c r="J790" s="644"/>
      <c r="K790" s="644"/>
      <c r="L790" s="644"/>
    </row>
    <row r="791" spans="1:12" s="668" customFormat="1" x14ac:dyDescent="0.25">
      <c r="A791" s="644"/>
      <c r="B791" s="645"/>
      <c r="C791" s="645"/>
      <c r="D791" s="645"/>
      <c r="E791" s="645"/>
      <c r="F791" s="645"/>
      <c r="G791" s="645"/>
      <c r="I791" s="644"/>
      <c r="J791" s="644"/>
      <c r="K791" s="644"/>
      <c r="L791" s="644"/>
    </row>
    <row r="792" spans="1:12" s="668" customFormat="1" x14ac:dyDescent="0.25">
      <c r="A792" s="644"/>
      <c r="B792" s="645"/>
      <c r="C792" s="645"/>
      <c r="D792" s="645"/>
      <c r="E792" s="645"/>
      <c r="F792" s="645"/>
      <c r="G792" s="645"/>
      <c r="I792" s="644"/>
      <c r="J792" s="644"/>
      <c r="K792" s="644"/>
      <c r="L792" s="644"/>
    </row>
    <row r="793" spans="1:12" s="668" customFormat="1" x14ac:dyDescent="0.25">
      <c r="A793" s="644"/>
      <c r="B793" s="645"/>
      <c r="C793" s="645"/>
      <c r="D793" s="645"/>
      <c r="E793" s="645"/>
      <c r="F793" s="645"/>
      <c r="G793" s="645"/>
      <c r="I793" s="644"/>
      <c r="J793" s="644"/>
      <c r="K793" s="644"/>
      <c r="L793" s="644"/>
    </row>
    <row r="794" spans="1:12" s="668" customFormat="1" x14ac:dyDescent="0.25">
      <c r="A794" s="644"/>
      <c r="B794" s="645"/>
      <c r="C794" s="645"/>
      <c r="D794" s="645"/>
      <c r="E794" s="645"/>
      <c r="F794" s="645"/>
      <c r="G794" s="645"/>
      <c r="I794" s="644"/>
      <c r="J794" s="644"/>
      <c r="K794" s="644"/>
      <c r="L794" s="644"/>
    </row>
    <row r="795" spans="1:12" s="668" customFormat="1" x14ac:dyDescent="0.25">
      <c r="A795" s="644"/>
      <c r="B795" s="645"/>
      <c r="C795" s="645"/>
      <c r="D795" s="645"/>
      <c r="E795" s="645"/>
      <c r="F795" s="645"/>
      <c r="G795" s="645"/>
      <c r="I795" s="644"/>
      <c r="J795" s="644"/>
      <c r="K795" s="644"/>
      <c r="L795" s="644"/>
    </row>
    <row r="796" spans="1:12" s="668" customFormat="1" x14ac:dyDescent="0.25">
      <c r="A796" s="644"/>
      <c r="B796" s="645"/>
      <c r="C796" s="645"/>
      <c r="D796" s="645"/>
      <c r="E796" s="645"/>
      <c r="F796" s="645"/>
      <c r="G796" s="645"/>
      <c r="I796" s="644"/>
      <c r="J796" s="644"/>
      <c r="K796" s="644"/>
      <c r="L796" s="644"/>
    </row>
    <row r="797" spans="1:12" s="668" customFormat="1" x14ac:dyDescent="0.25">
      <c r="A797" s="644"/>
      <c r="B797" s="645"/>
      <c r="C797" s="645"/>
      <c r="D797" s="645"/>
      <c r="E797" s="645"/>
      <c r="F797" s="645"/>
      <c r="G797" s="645"/>
      <c r="I797" s="644"/>
      <c r="J797" s="644"/>
      <c r="K797" s="644"/>
      <c r="L797" s="644"/>
    </row>
    <row r="798" spans="1:12" s="668" customFormat="1" x14ac:dyDescent="0.25">
      <c r="A798" s="644"/>
      <c r="B798" s="645"/>
      <c r="C798" s="645"/>
      <c r="D798" s="645"/>
      <c r="E798" s="645"/>
      <c r="F798" s="645"/>
      <c r="G798" s="645"/>
      <c r="I798" s="644"/>
      <c r="J798" s="644"/>
      <c r="K798" s="644"/>
      <c r="L798" s="644"/>
    </row>
    <row r="799" spans="1:12" s="668" customFormat="1" x14ac:dyDescent="0.25">
      <c r="A799" s="644"/>
      <c r="B799" s="645"/>
      <c r="C799" s="645"/>
      <c r="D799" s="645"/>
      <c r="E799" s="645"/>
      <c r="F799" s="645"/>
      <c r="G799" s="645"/>
      <c r="I799" s="644"/>
      <c r="J799" s="644"/>
      <c r="K799" s="644"/>
      <c r="L799" s="644"/>
    </row>
    <row r="800" spans="1:12" s="668" customFormat="1" x14ac:dyDescent="0.25">
      <c r="A800" s="644"/>
      <c r="B800" s="645"/>
      <c r="C800" s="645"/>
      <c r="D800" s="645"/>
      <c r="E800" s="645"/>
      <c r="F800" s="645"/>
      <c r="G800" s="645"/>
      <c r="I800" s="644"/>
      <c r="J800" s="644"/>
      <c r="K800" s="644"/>
      <c r="L800" s="644"/>
    </row>
    <row r="801" spans="1:12" s="668" customFormat="1" x14ac:dyDescent="0.25">
      <c r="A801" s="644"/>
      <c r="B801" s="645"/>
      <c r="C801" s="645"/>
      <c r="D801" s="645"/>
      <c r="E801" s="645"/>
      <c r="F801" s="645"/>
      <c r="G801" s="645"/>
      <c r="I801" s="644"/>
      <c r="J801" s="644"/>
      <c r="K801" s="644"/>
      <c r="L801" s="644"/>
    </row>
    <row r="802" spans="1:12" s="668" customFormat="1" x14ac:dyDescent="0.25">
      <c r="A802" s="644"/>
      <c r="B802" s="645"/>
      <c r="C802" s="645"/>
      <c r="D802" s="645"/>
      <c r="E802" s="645"/>
      <c r="F802" s="645"/>
      <c r="G802" s="645"/>
      <c r="I802" s="644"/>
      <c r="J802" s="644"/>
      <c r="K802" s="644"/>
      <c r="L802" s="644"/>
    </row>
    <row r="803" spans="1:12" s="668" customFormat="1" x14ac:dyDescent="0.25">
      <c r="A803" s="644"/>
      <c r="B803" s="645"/>
      <c r="C803" s="645"/>
      <c r="D803" s="645"/>
      <c r="E803" s="645"/>
      <c r="F803" s="645"/>
      <c r="G803" s="645"/>
      <c r="I803" s="644"/>
      <c r="J803" s="644"/>
      <c r="K803" s="644"/>
      <c r="L803" s="644"/>
    </row>
    <row r="804" spans="1:12" s="668" customFormat="1" x14ac:dyDescent="0.25">
      <c r="A804" s="644"/>
      <c r="B804" s="645"/>
      <c r="C804" s="645"/>
      <c r="D804" s="645"/>
      <c r="E804" s="645"/>
      <c r="F804" s="645"/>
      <c r="G804" s="645"/>
      <c r="I804" s="644"/>
      <c r="J804" s="644"/>
      <c r="K804" s="644"/>
      <c r="L804" s="644"/>
    </row>
    <row r="805" spans="1:12" s="668" customFormat="1" x14ac:dyDescent="0.25">
      <c r="A805" s="644"/>
      <c r="B805" s="645"/>
      <c r="C805" s="645"/>
      <c r="D805" s="645"/>
      <c r="E805" s="645"/>
      <c r="F805" s="645"/>
      <c r="G805" s="645"/>
      <c r="I805" s="644"/>
      <c r="J805" s="644"/>
      <c r="K805" s="644"/>
      <c r="L805" s="644"/>
    </row>
    <row r="806" spans="1:12" s="668" customFormat="1" x14ac:dyDescent="0.25">
      <c r="A806" s="644"/>
      <c r="B806" s="645"/>
      <c r="C806" s="645"/>
      <c r="D806" s="645"/>
      <c r="E806" s="645"/>
      <c r="F806" s="645"/>
      <c r="G806" s="645"/>
      <c r="I806" s="644"/>
      <c r="J806" s="644"/>
      <c r="K806" s="644"/>
      <c r="L806" s="644"/>
    </row>
    <row r="807" spans="1:12" s="668" customFormat="1" x14ac:dyDescent="0.25">
      <c r="A807" s="644"/>
      <c r="B807" s="645"/>
      <c r="C807" s="645"/>
      <c r="D807" s="645"/>
      <c r="E807" s="645"/>
      <c r="F807" s="645"/>
      <c r="G807" s="645"/>
      <c r="I807" s="644"/>
      <c r="J807" s="644"/>
      <c r="K807" s="644"/>
      <c r="L807" s="644"/>
    </row>
    <row r="808" spans="1:12" s="668" customFormat="1" x14ac:dyDescent="0.25">
      <c r="A808" s="644"/>
      <c r="B808" s="645"/>
      <c r="C808" s="645"/>
      <c r="D808" s="645"/>
      <c r="E808" s="645"/>
      <c r="F808" s="645"/>
      <c r="G808" s="645"/>
      <c r="I808" s="644"/>
      <c r="J808" s="644"/>
      <c r="K808" s="644"/>
      <c r="L808" s="644"/>
    </row>
    <row r="809" spans="1:12" s="668" customFormat="1" x14ac:dyDescent="0.25">
      <c r="A809" s="644"/>
      <c r="B809" s="645"/>
      <c r="C809" s="645"/>
      <c r="D809" s="645"/>
      <c r="E809" s="645"/>
      <c r="F809" s="645"/>
      <c r="G809" s="645"/>
      <c r="I809" s="644"/>
      <c r="J809" s="644"/>
      <c r="K809" s="644"/>
      <c r="L809" s="644"/>
    </row>
    <row r="810" spans="1:12" s="668" customFormat="1" x14ac:dyDescent="0.25">
      <c r="A810" s="644"/>
      <c r="B810" s="645"/>
      <c r="C810" s="645"/>
      <c r="D810" s="645"/>
      <c r="E810" s="645"/>
      <c r="F810" s="645"/>
      <c r="G810" s="645"/>
      <c r="I810" s="644"/>
      <c r="J810" s="644"/>
      <c r="K810" s="644"/>
      <c r="L810" s="644"/>
    </row>
    <row r="811" spans="1:12" s="668" customFormat="1" x14ac:dyDescent="0.25">
      <c r="A811" s="644"/>
      <c r="B811" s="645"/>
      <c r="C811" s="645"/>
      <c r="D811" s="645"/>
      <c r="E811" s="645"/>
      <c r="F811" s="645"/>
      <c r="G811" s="645"/>
      <c r="I811" s="644"/>
      <c r="J811" s="644"/>
      <c r="K811" s="644"/>
      <c r="L811" s="644"/>
    </row>
    <row r="812" spans="1:12" s="668" customFormat="1" x14ac:dyDescent="0.25">
      <c r="A812" s="644"/>
      <c r="B812" s="645"/>
      <c r="C812" s="645"/>
      <c r="D812" s="645"/>
      <c r="E812" s="645"/>
      <c r="F812" s="645"/>
      <c r="G812" s="645"/>
      <c r="I812" s="644"/>
      <c r="J812" s="644"/>
      <c r="K812" s="644"/>
      <c r="L812" s="644"/>
    </row>
    <row r="813" spans="1:12" s="668" customFormat="1" x14ac:dyDescent="0.25">
      <c r="A813" s="644"/>
      <c r="B813" s="645"/>
      <c r="C813" s="645"/>
      <c r="D813" s="645"/>
      <c r="E813" s="645"/>
      <c r="F813" s="645"/>
      <c r="G813" s="645"/>
      <c r="I813" s="644"/>
      <c r="J813" s="644"/>
      <c r="K813" s="644"/>
      <c r="L813" s="644"/>
    </row>
    <row r="814" spans="1:12" s="668" customFormat="1" x14ac:dyDescent="0.25">
      <c r="A814" s="644"/>
      <c r="B814" s="645"/>
      <c r="C814" s="645"/>
      <c r="D814" s="645"/>
      <c r="E814" s="645"/>
      <c r="F814" s="645"/>
      <c r="G814" s="645"/>
      <c r="I814" s="644"/>
      <c r="J814" s="644"/>
      <c r="K814" s="644"/>
      <c r="L814" s="644"/>
    </row>
    <row r="815" spans="1:12" s="668" customFormat="1" x14ac:dyDescent="0.25">
      <c r="A815" s="644"/>
      <c r="B815" s="645"/>
      <c r="C815" s="645"/>
      <c r="D815" s="645"/>
      <c r="E815" s="645"/>
      <c r="F815" s="645"/>
      <c r="G815" s="645"/>
      <c r="I815" s="644"/>
      <c r="J815" s="644"/>
      <c r="K815" s="644"/>
      <c r="L815" s="644"/>
    </row>
    <row r="816" spans="1:12" s="668" customFormat="1" x14ac:dyDescent="0.25">
      <c r="A816" s="644"/>
      <c r="B816" s="645"/>
      <c r="C816" s="645"/>
      <c r="D816" s="645"/>
      <c r="E816" s="645"/>
      <c r="F816" s="645"/>
      <c r="G816" s="645"/>
      <c r="I816" s="644"/>
      <c r="J816" s="644"/>
      <c r="K816" s="644"/>
      <c r="L816" s="644"/>
    </row>
    <row r="817" spans="1:12" s="668" customFormat="1" x14ac:dyDescent="0.25">
      <c r="A817" s="644"/>
      <c r="B817" s="645"/>
      <c r="C817" s="645"/>
      <c r="D817" s="645"/>
      <c r="E817" s="645"/>
      <c r="F817" s="645"/>
      <c r="G817" s="645"/>
      <c r="I817" s="644"/>
      <c r="J817" s="644"/>
      <c r="K817" s="644"/>
      <c r="L817" s="644"/>
    </row>
    <row r="818" spans="1:12" s="668" customFormat="1" x14ac:dyDescent="0.25">
      <c r="A818" s="644"/>
      <c r="B818" s="645"/>
      <c r="C818" s="645"/>
      <c r="D818" s="645"/>
      <c r="E818" s="645"/>
      <c r="F818" s="645"/>
      <c r="G818" s="645"/>
      <c r="I818" s="644"/>
      <c r="J818" s="644"/>
      <c r="K818" s="644"/>
      <c r="L818" s="644"/>
    </row>
    <row r="819" spans="1:12" s="668" customFormat="1" x14ac:dyDescent="0.25">
      <c r="A819" s="644"/>
      <c r="B819" s="645"/>
      <c r="C819" s="645"/>
      <c r="D819" s="645"/>
      <c r="E819" s="645"/>
      <c r="F819" s="645"/>
      <c r="G819" s="645"/>
      <c r="I819" s="644"/>
      <c r="J819" s="644"/>
      <c r="K819" s="644"/>
      <c r="L819" s="644"/>
    </row>
    <row r="820" spans="1:12" s="668" customFormat="1" x14ac:dyDescent="0.25">
      <c r="A820" s="644"/>
      <c r="B820" s="645"/>
      <c r="C820" s="645"/>
      <c r="D820" s="645"/>
      <c r="E820" s="645"/>
      <c r="F820" s="645"/>
      <c r="G820" s="645"/>
      <c r="I820" s="644"/>
      <c r="J820" s="644"/>
      <c r="K820" s="644"/>
      <c r="L820" s="644"/>
    </row>
    <row r="821" spans="1:12" s="668" customFormat="1" x14ac:dyDescent="0.25">
      <c r="A821" s="644"/>
      <c r="B821" s="645"/>
      <c r="C821" s="645"/>
      <c r="D821" s="645"/>
      <c r="E821" s="645"/>
      <c r="F821" s="645"/>
      <c r="G821" s="645"/>
      <c r="I821" s="644"/>
      <c r="J821" s="644"/>
      <c r="K821" s="644"/>
      <c r="L821" s="644"/>
    </row>
    <row r="822" spans="1:12" s="668" customFormat="1" x14ac:dyDescent="0.25">
      <c r="A822" s="644"/>
      <c r="B822" s="645"/>
      <c r="C822" s="645"/>
      <c r="D822" s="645"/>
      <c r="E822" s="645"/>
      <c r="F822" s="645"/>
      <c r="G822" s="645"/>
      <c r="I822" s="644"/>
      <c r="J822" s="644"/>
      <c r="K822" s="644"/>
      <c r="L822" s="644"/>
    </row>
    <row r="823" spans="1:12" s="668" customFormat="1" x14ac:dyDescent="0.25">
      <c r="A823" s="644"/>
      <c r="B823" s="645"/>
      <c r="C823" s="645"/>
      <c r="D823" s="645"/>
      <c r="E823" s="645"/>
      <c r="F823" s="645"/>
      <c r="G823" s="645"/>
      <c r="I823" s="644"/>
      <c r="J823" s="644"/>
      <c r="K823" s="644"/>
      <c r="L823" s="644"/>
    </row>
    <row r="824" spans="1:12" s="668" customFormat="1" x14ac:dyDescent="0.25">
      <c r="A824" s="644"/>
      <c r="B824" s="645"/>
      <c r="C824" s="645"/>
      <c r="D824" s="645"/>
      <c r="E824" s="645"/>
      <c r="F824" s="645"/>
      <c r="G824" s="645"/>
      <c r="I824" s="644"/>
      <c r="J824" s="644"/>
      <c r="K824" s="644"/>
      <c r="L824" s="644"/>
    </row>
    <row r="825" spans="1:12" s="668" customFormat="1" x14ac:dyDescent="0.25">
      <c r="A825" s="644"/>
      <c r="B825" s="645"/>
      <c r="C825" s="645"/>
      <c r="D825" s="645"/>
      <c r="E825" s="645"/>
      <c r="F825" s="645"/>
      <c r="G825" s="645"/>
      <c r="I825" s="644"/>
      <c r="J825" s="644"/>
      <c r="K825" s="644"/>
      <c r="L825" s="644"/>
    </row>
    <row r="826" spans="1:12" s="668" customFormat="1" x14ac:dyDescent="0.25">
      <c r="A826" s="644"/>
      <c r="B826" s="645"/>
      <c r="C826" s="645"/>
      <c r="D826" s="645"/>
      <c r="E826" s="645"/>
      <c r="F826" s="645"/>
      <c r="G826" s="645"/>
      <c r="I826" s="644"/>
      <c r="J826" s="644"/>
      <c r="K826" s="644"/>
      <c r="L826" s="644"/>
    </row>
    <row r="827" spans="1:12" s="668" customFormat="1" x14ac:dyDescent="0.25">
      <c r="A827" s="644"/>
      <c r="B827" s="645"/>
      <c r="C827" s="645"/>
      <c r="D827" s="645"/>
      <c r="E827" s="645"/>
      <c r="F827" s="645"/>
      <c r="G827" s="645"/>
      <c r="I827" s="644"/>
      <c r="J827" s="644"/>
      <c r="K827" s="644"/>
      <c r="L827" s="644"/>
    </row>
    <row r="828" spans="1:12" s="668" customFormat="1" x14ac:dyDescent="0.25">
      <c r="A828" s="644"/>
      <c r="B828" s="645"/>
      <c r="C828" s="645"/>
      <c r="D828" s="645"/>
      <c r="E828" s="645"/>
      <c r="F828" s="645"/>
      <c r="G828" s="645"/>
      <c r="I828" s="644"/>
      <c r="J828" s="644"/>
      <c r="K828" s="644"/>
      <c r="L828" s="644"/>
    </row>
    <row r="829" spans="1:12" s="668" customFormat="1" x14ac:dyDescent="0.25">
      <c r="A829" s="644"/>
      <c r="B829" s="645"/>
      <c r="C829" s="645"/>
      <c r="D829" s="645"/>
      <c r="E829" s="645"/>
      <c r="F829" s="645"/>
      <c r="G829" s="645"/>
      <c r="I829" s="644"/>
      <c r="J829" s="644"/>
      <c r="K829" s="644"/>
      <c r="L829" s="644"/>
    </row>
    <row r="830" spans="1:12" s="668" customFormat="1" x14ac:dyDescent="0.25">
      <c r="A830" s="644"/>
      <c r="B830" s="645"/>
      <c r="C830" s="645"/>
      <c r="D830" s="645"/>
      <c r="E830" s="645"/>
      <c r="F830" s="645"/>
      <c r="G830" s="645"/>
      <c r="I830" s="644"/>
      <c r="J830" s="644"/>
      <c r="K830" s="644"/>
      <c r="L830" s="644"/>
    </row>
    <row r="831" spans="1:12" s="668" customFormat="1" x14ac:dyDescent="0.25">
      <c r="A831" s="644"/>
      <c r="B831" s="645"/>
      <c r="C831" s="645"/>
      <c r="D831" s="645"/>
      <c r="E831" s="645"/>
      <c r="F831" s="645"/>
      <c r="G831" s="645"/>
      <c r="I831" s="644"/>
      <c r="J831" s="644"/>
      <c r="K831" s="644"/>
      <c r="L831" s="644"/>
    </row>
    <row r="832" spans="1:12" s="668" customFormat="1" x14ac:dyDescent="0.25">
      <c r="A832" s="644"/>
      <c r="B832" s="645"/>
      <c r="C832" s="645"/>
      <c r="D832" s="645"/>
      <c r="E832" s="645"/>
      <c r="F832" s="645"/>
      <c r="G832" s="645"/>
      <c r="I832" s="644"/>
      <c r="J832" s="644"/>
      <c r="K832" s="644"/>
      <c r="L832" s="644"/>
    </row>
    <row r="833" spans="1:12" s="668" customFormat="1" x14ac:dyDescent="0.25">
      <c r="A833" s="644"/>
      <c r="B833" s="645"/>
      <c r="C833" s="645"/>
      <c r="D833" s="645"/>
      <c r="E833" s="645"/>
      <c r="F833" s="645"/>
      <c r="G833" s="645"/>
      <c r="I833" s="644"/>
      <c r="J833" s="644"/>
      <c r="K833" s="644"/>
      <c r="L833" s="644"/>
    </row>
    <row r="834" spans="1:12" s="668" customFormat="1" x14ac:dyDescent="0.25">
      <c r="A834" s="644"/>
      <c r="B834" s="645"/>
      <c r="C834" s="645"/>
      <c r="D834" s="645"/>
      <c r="E834" s="645"/>
      <c r="F834" s="645"/>
      <c r="G834" s="645"/>
      <c r="I834" s="644"/>
      <c r="J834" s="644"/>
      <c r="K834" s="644"/>
      <c r="L834" s="644"/>
    </row>
    <row r="835" spans="1:12" s="668" customFormat="1" x14ac:dyDescent="0.25">
      <c r="A835" s="644"/>
      <c r="B835" s="645"/>
      <c r="C835" s="645"/>
      <c r="D835" s="645"/>
      <c r="E835" s="645"/>
      <c r="F835" s="645"/>
      <c r="G835" s="645"/>
      <c r="I835" s="644"/>
      <c r="J835" s="644"/>
      <c r="K835" s="644"/>
      <c r="L835" s="644"/>
    </row>
    <row r="836" spans="1:12" s="668" customFormat="1" x14ac:dyDescent="0.25">
      <c r="A836" s="644"/>
      <c r="B836" s="645"/>
      <c r="C836" s="645"/>
      <c r="D836" s="645"/>
      <c r="E836" s="645"/>
      <c r="F836" s="645"/>
      <c r="G836" s="645"/>
      <c r="I836" s="644"/>
      <c r="J836" s="644"/>
      <c r="K836" s="644"/>
      <c r="L836" s="644"/>
    </row>
    <row r="837" spans="1:12" s="668" customFormat="1" x14ac:dyDescent="0.25">
      <c r="A837" s="644"/>
      <c r="B837" s="645"/>
      <c r="C837" s="645"/>
      <c r="D837" s="645"/>
      <c r="E837" s="645"/>
      <c r="F837" s="645"/>
      <c r="G837" s="645"/>
      <c r="I837" s="644"/>
      <c r="J837" s="644"/>
      <c r="K837" s="644"/>
      <c r="L837" s="644"/>
    </row>
    <row r="838" spans="1:12" s="668" customFormat="1" x14ac:dyDescent="0.25">
      <c r="A838" s="644"/>
      <c r="B838" s="645"/>
      <c r="C838" s="645"/>
      <c r="D838" s="645"/>
      <c r="E838" s="645"/>
      <c r="F838" s="645"/>
      <c r="G838" s="645"/>
      <c r="I838" s="644"/>
      <c r="J838" s="644"/>
      <c r="K838" s="644"/>
      <c r="L838" s="644"/>
    </row>
    <row r="839" spans="1:12" s="668" customFormat="1" x14ac:dyDescent="0.25">
      <c r="A839" s="644"/>
      <c r="B839" s="645"/>
      <c r="C839" s="645"/>
      <c r="D839" s="645"/>
      <c r="E839" s="645"/>
      <c r="F839" s="645"/>
      <c r="G839" s="645"/>
      <c r="I839" s="644"/>
      <c r="J839" s="644"/>
      <c r="K839" s="644"/>
      <c r="L839" s="644"/>
    </row>
    <row r="840" spans="1:12" s="668" customFormat="1" x14ac:dyDescent="0.25">
      <c r="A840" s="644"/>
      <c r="B840" s="645"/>
      <c r="C840" s="645"/>
      <c r="D840" s="645"/>
      <c r="E840" s="645"/>
      <c r="F840" s="645"/>
      <c r="G840" s="645"/>
      <c r="I840" s="644"/>
      <c r="J840" s="644"/>
      <c r="K840" s="644"/>
      <c r="L840" s="644"/>
    </row>
    <row r="841" spans="1:12" s="668" customFormat="1" x14ac:dyDescent="0.25">
      <c r="A841" s="644"/>
      <c r="B841" s="645"/>
      <c r="C841" s="645"/>
      <c r="D841" s="645"/>
      <c r="E841" s="645"/>
      <c r="F841" s="645"/>
      <c r="G841" s="645"/>
      <c r="I841" s="644"/>
      <c r="J841" s="644"/>
      <c r="K841" s="644"/>
      <c r="L841" s="644"/>
    </row>
    <row r="842" spans="1:12" s="668" customFormat="1" x14ac:dyDescent="0.25">
      <c r="A842" s="644"/>
      <c r="B842" s="645"/>
      <c r="C842" s="645"/>
      <c r="D842" s="645"/>
      <c r="E842" s="645"/>
      <c r="F842" s="645"/>
      <c r="G842" s="645"/>
      <c r="I842" s="644"/>
      <c r="J842" s="644"/>
      <c r="K842" s="644"/>
      <c r="L842" s="644"/>
    </row>
    <row r="843" spans="1:12" s="668" customFormat="1" x14ac:dyDescent="0.25">
      <c r="A843" s="644"/>
      <c r="B843" s="645"/>
      <c r="C843" s="645"/>
      <c r="D843" s="645"/>
      <c r="E843" s="645"/>
      <c r="F843" s="645"/>
      <c r="G843" s="645"/>
      <c r="I843" s="644"/>
      <c r="J843" s="644"/>
      <c r="K843" s="644"/>
      <c r="L843" s="644"/>
    </row>
    <row r="844" spans="1:12" s="668" customFormat="1" x14ac:dyDescent="0.25">
      <c r="A844" s="644"/>
      <c r="B844" s="645"/>
      <c r="C844" s="645"/>
      <c r="D844" s="645"/>
      <c r="E844" s="645"/>
      <c r="F844" s="645"/>
      <c r="G844" s="645"/>
      <c r="I844" s="644"/>
      <c r="J844" s="644"/>
      <c r="K844" s="644"/>
      <c r="L844" s="644"/>
    </row>
    <row r="845" spans="1:12" s="668" customFormat="1" x14ac:dyDescent="0.25">
      <c r="A845" s="644"/>
      <c r="B845" s="645"/>
      <c r="C845" s="645"/>
      <c r="D845" s="645"/>
      <c r="E845" s="645"/>
      <c r="F845" s="645"/>
      <c r="G845" s="645"/>
      <c r="I845" s="644"/>
      <c r="J845" s="644"/>
      <c r="K845" s="644"/>
      <c r="L845" s="644"/>
    </row>
    <row r="846" spans="1:12" s="668" customFormat="1" x14ac:dyDescent="0.25">
      <c r="A846" s="644"/>
      <c r="B846" s="645"/>
      <c r="C846" s="645"/>
      <c r="D846" s="645"/>
      <c r="E846" s="645"/>
      <c r="F846" s="645"/>
      <c r="G846" s="645"/>
      <c r="I846" s="644"/>
      <c r="J846" s="644"/>
      <c r="K846" s="644"/>
      <c r="L846" s="644"/>
    </row>
    <row r="847" spans="1:12" s="668" customFormat="1" x14ac:dyDescent="0.25">
      <c r="A847" s="644"/>
      <c r="B847" s="645"/>
      <c r="C847" s="645"/>
      <c r="D847" s="645"/>
      <c r="E847" s="645"/>
      <c r="F847" s="645"/>
      <c r="G847" s="645"/>
      <c r="I847" s="644"/>
      <c r="J847" s="644"/>
      <c r="K847" s="644"/>
      <c r="L847" s="644"/>
    </row>
    <row r="848" spans="1:12" s="668" customFormat="1" x14ac:dyDescent="0.25">
      <c r="A848" s="644"/>
      <c r="B848" s="645"/>
      <c r="C848" s="645"/>
      <c r="D848" s="645"/>
      <c r="E848" s="645"/>
      <c r="F848" s="645"/>
      <c r="G848" s="645"/>
      <c r="I848" s="644"/>
      <c r="J848" s="644"/>
      <c r="K848" s="644"/>
      <c r="L848" s="644"/>
    </row>
    <row r="849" spans="1:12" s="668" customFormat="1" x14ac:dyDescent="0.25">
      <c r="A849" s="644"/>
      <c r="B849" s="645"/>
      <c r="C849" s="645"/>
      <c r="D849" s="645"/>
      <c r="E849" s="645"/>
      <c r="F849" s="645"/>
      <c r="G849" s="645"/>
      <c r="I849" s="644"/>
      <c r="J849" s="644"/>
      <c r="K849" s="644"/>
      <c r="L849" s="644"/>
    </row>
    <row r="850" spans="1:12" s="668" customFormat="1" x14ac:dyDescent="0.25">
      <c r="A850" s="644"/>
      <c r="B850" s="645"/>
      <c r="C850" s="645"/>
      <c r="D850" s="645"/>
      <c r="E850" s="645"/>
      <c r="F850" s="645"/>
      <c r="G850" s="645"/>
      <c r="I850" s="644"/>
      <c r="J850" s="644"/>
      <c r="K850" s="644"/>
      <c r="L850" s="644"/>
    </row>
    <row r="851" spans="1:12" s="668" customFormat="1" x14ac:dyDescent="0.25">
      <c r="A851" s="644"/>
      <c r="B851" s="645"/>
      <c r="C851" s="645"/>
      <c r="D851" s="645"/>
      <c r="E851" s="645"/>
      <c r="F851" s="645"/>
      <c r="G851" s="645"/>
      <c r="I851" s="644"/>
      <c r="J851" s="644"/>
      <c r="K851" s="644"/>
      <c r="L851" s="644"/>
    </row>
    <row r="852" spans="1:12" s="668" customFormat="1" x14ac:dyDescent="0.25">
      <c r="A852" s="644"/>
      <c r="B852" s="645"/>
      <c r="C852" s="645"/>
      <c r="D852" s="645"/>
      <c r="E852" s="645"/>
      <c r="F852" s="645"/>
      <c r="G852" s="645"/>
      <c r="I852" s="644"/>
      <c r="J852" s="644"/>
      <c r="K852" s="644"/>
      <c r="L852" s="644"/>
    </row>
    <row r="853" spans="1:12" s="668" customFormat="1" x14ac:dyDescent="0.25">
      <c r="A853" s="644"/>
      <c r="B853" s="645"/>
      <c r="C853" s="645"/>
      <c r="D853" s="645"/>
      <c r="E853" s="645"/>
      <c r="F853" s="645"/>
      <c r="G853" s="645"/>
      <c r="I853" s="644"/>
      <c r="J853" s="644"/>
      <c r="K853" s="644"/>
      <c r="L853" s="644"/>
    </row>
    <row r="854" spans="1:12" s="668" customFormat="1" x14ac:dyDescent="0.25">
      <c r="A854" s="644"/>
      <c r="B854" s="645"/>
      <c r="C854" s="645"/>
      <c r="D854" s="645"/>
      <c r="E854" s="645"/>
      <c r="F854" s="645"/>
      <c r="G854" s="645"/>
      <c r="I854" s="644"/>
      <c r="J854" s="644"/>
      <c r="K854" s="644"/>
      <c r="L854" s="644"/>
    </row>
    <row r="855" spans="1:12" s="668" customFormat="1" x14ac:dyDescent="0.25">
      <c r="A855" s="644"/>
      <c r="B855" s="645"/>
      <c r="C855" s="645"/>
      <c r="D855" s="645"/>
      <c r="E855" s="645"/>
      <c r="F855" s="645"/>
      <c r="G855" s="645"/>
      <c r="I855" s="644"/>
      <c r="J855" s="644"/>
      <c r="K855" s="644"/>
      <c r="L855" s="644"/>
    </row>
    <row r="856" spans="1:12" s="668" customFormat="1" x14ac:dyDescent="0.25">
      <c r="A856" s="644"/>
      <c r="B856" s="645"/>
      <c r="C856" s="645"/>
      <c r="D856" s="645"/>
      <c r="E856" s="645"/>
      <c r="F856" s="645"/>
      <c r="G856" s="645"/>
      <c r="I856" s="644"/>
      <c r="J856" s="644"/>
      <c r="K856" s="644"/>
      <c r="L856" s="644"/>
    </row>
    <row r="857" spans="1:12" s="668" customFormat="1" x14ac:dyDescent="0.25">
      <c r="A857" s="644"/>
      <c r="B857" s="645"/>
      <c r="C857" s="645"/>
      <c r="D857" s="645"/>
      <c r="E857" s="645"/>
      <c r="F857" s="645"/>
      <c r="G857" s="645"/>
      <c r="I857" s="644"/>
      <c r="J857" s="644"/>
      <c r="K857" s="644"/>
      <c r="L857" s="644"/>
    </row>
    <row r="858" spans="1:12" s="668" customFormat="1" x14ac:dyDescent="0.25">
      <c r="A858" s="644"/>
      <c r="B858" s="645"/>
      <c r="C858" s="645"/>
      <c r="D858" s="645"/>
      <c r="E858" s="645"/>
      <c r="F858" s="645"/>
      <c r="G858" s="645"/>
      <c r="I858" s="644"/>
      <c r="J858" s="644"/>
      <c r="K858" s="644"/>
      <c r="L858" s="644"/>
    </row>
    <row r="859" spans="1:12" s="668" customFormat="1" x14ac:dyDescent="0.25">
      <c r="A859" s="644"/>
      <c r="B859" s="645"/>
      <c r="C859" s="645"/>
      <c r="D859" s="645"/>
      <c r="E859" s="645"/>
      <c r="F859" s="645"/>
      <c r="G859" s="645"/>
      <c r="I859" s="644"/>
      <c r="J859" s="644"/>
      <c r="K859" s="644"/>
      <c r="L859" s="644"/>
    </row>
    <row r="860" spans="1:12" s="668" customFormat="1" x14ac:dyDescent="0.25">
      <c r="A860" s="644"/>
      <c r="B860" s="645"/>
      <c r="C860" s="645"/>
      <c r="D860" s="645"/>
      <c r="E860" s="645"/>
      <c r="F860" s="645"/>
      <c r="G860" s="645"/>
      <c r="I860" s="644"/>
      <c r="J860" s="644"/>
      <c r="K860" s="644"/>
      <c r="L860" s="644"/>
    </row>
    <row r="861" spans="1:12" s="668" customFormat="1" x14ac:dyDescent="0.25">
      <c r="A861" s="644"/>
      <c r="B861" s="645"/>
      <c r="C861" s="645"/>
      <c r="D861" s="645"/>
      <c r="E861" s="645"/>
      <c r="F861" s="645"/>
      <c r="G861" s="645"/>
      <c r="I861" s="644"/>
      <c r="J861" s="644"/>
      <c r="K861" s="644"/>
      <c r="L861" s="644"/>
    </row>
    <row r="862" spans="1:12" s="668" customFormat="1" x14ac:dyDescent="0.25">
      <c r="A862" s="644"/>
      <c r="B862" s="645"/>
      <c r="C862" s="645"/>
      <c r="D862" s="645"/>
      <c r="E862" s="645"/>
      <c r="F862" s="645"/>
      <c r="G862" s="645"/>
      <c r="I862" s="644"/>
      <c r="J862" s="644"/>
      <c r="K862" s="644"/>
      <c r="L862" s="644"/>
    </row>
    <row r="863" spans="1:12" s="668" customFormat="1" x14ac:dyDescent="0.25">
      <c r="A863" s="644"/>
      <c r="B863" s="645"/>
      <c r="C863" s="645"/>
      <c r="D863" s="645"/>
      <c r="E863" s="645"/>
      <c r="F863" s="645"/>
      <c r="G863" s="645"/>
      <c r="I863" s="644"/>
      <c r="J863" s="644"/>
      <c r="K863" s="644"/>
      <c r="L863" s="644"/>
    </row>
    <row r="864" spans="1:12" s="668" customFormat="1" x14ac:dyDescent="0.25">
      <c r="A864" s="644"/>
      <c r="B864" s="645"/>
      <c r="C864" s="645"/>
      <c r="D864" s="645"/>
      <c r="E864" s="645"/>
      <c r="F864" s="645"/>
      <c r="G864" s="645"/>
      <c r="I864" s="644"/>
      <c r="J864" s="644"/>
      <c r="K864" s="644"/>
      <c r="L864" s="644"/>
    </row>
    <row r="865" spans="1:12" s="668" customFormat="1" x14ac:dyDescent="0.25">
      <c r="A865" s="644"/>
      <c r="B865" s="645"/>
      <c r="C865" s="645"/>
      <c r="D865" s="645"/>
      <c r="E865" s="645"/>
      <c r="F865" s="645"/>
      <c r="G865" s="645"/>
      <c r="I865" s="644"/>
      <c r="J865" s="644"/>
      <c r="K865" s="644"/>
      <c r="L865" s="644"/>
    </row>
    <row r="866" spans="1:12" s="668" customFormat="1" x14ac:dyDescent="0.25">
      <c r="A866" s="644"/>
      <c r="B866" s="645"/>
      <c r="C866" s="645"/>
      <c r="D866" s="645"/>
      <c r="E866" s="645"/>
      <c r="F866" s="645"/>
      <c r="G866" s="645"/>
      <c r="I866" s="644"/>
      <c r="J866" s="644"/>
      <c r="K866" s="644"/>
      <c r="L866" s="644"/>
    </row>
    <row r="867" spans="1:12" s="668" customFormat="1" x14ac:dyDescent="0.25">
      <c r="A867" s="644"/>
      <c r="B867" s="645"/>
      <c r="C867" s="645"/>
      <c r="D867" s="645"/>
      <c r="E867" s="645"/>
      <c r="F867" s="645"/>
      <c r="G867" s="645"/>
      <c r="I867" s="644"/>
      <c r="J867" s="644"/>
      <c r="K867" s="644"/>
      <c r="L867" s="644"/>
    </row>
    <row r="868" spans="1:12" s="668" customFormat="1" x14ac:dyDescent="0.25">
      <c r="A868" s="644"/>
      <c r="B868" s="645"/>
      <c r="C868" s="645"/>
      <c r="D868" s="645"/>
      <c r="E868" s="645"/>
      <c r="F868" s="645"/>
      <c r="G868" s="645"/>
      <c r="I868" s="644"/>
      <c r="J868" s="644"/>
      <c r="K868" s="644"/>
      <c r="L868" s="644"/>
    </row>
    <row r="869" spans="1:12" s="668" customFormat="1" x14ac:dyDescent="0.25">
      <c r="A869" s="644"/>
      <c r="B869" s="645"/>
      <c r="C869" s="645"/>
      <c r="D869" s="645"/>
      <c r="E869" s="645"/>
      <c r="F869" s="645"/>
      <c r="G869" s="645"/>
      <c r="I869" s="644"/>
      <c r="J869" s="644"/>
      <c r="K869" s="644"/>
      <c r="L869" s="644"/>
    </row>
    <row r="870" spans="1:12" s="668" customFormat="1" x14ac:dyDescent="0.25">
      <c r="A870" s="644"/>
      <c r="B870" s="645"/>
      <c r="C870" s="645"/>
      <c r="D870" s="645"/>
      <c r="E870" s="645"/>
      <c r="F870" s="645"/>
      <c r="G870" s="645"/>
      <c r="I870" s="644"/>
      <c r="J870" s="644"/>
      <c r="K870" s="644"/>
      <c r="L870" s="644"/>
    </row>
    <row r="871" spans="1:12" s="668" customFormat="1" x14ac:dyDescent="0.25">
      <c r="A871" s="644"/>
      <c r="B871" s="645"/>
      <c r="C871" s="645"/>
      <c r="D871" s="645"/>
      <c r="E871" s="645"/>
      <c r="F871" s="645"/>
      <c r="G871" s="645"/>
      <c r="I871" s="644"/>
      <c r="J871" s="644"/>
      <c r="K871" s="644"/>
      <c r="L871" s="644"/>
    </row>
    <row r="872" spans="1:12" s="668" customFormat="1" x14ac:dyDescent="0.25">
      <c r="A872" s="644"/>
      <c r="B872" s="645"/>
      <c r="C872" s="645"/>
      <c r="D872" s="645"/>
      <c r="E872" s="645"/>
      <c r="F872" s="645"/>
      <c r="G872" s="645"/>
      <c r="I872" s="644"/>
      <c r="J872" s="644"/>
      <c r="K872" s="644"/>
      <c r="L872" s="644"/>
    </row>
    <row r="873" spans="1:12" s="668" customFormat="1" x14ac:dyDescent="0.25">
      <c r="A873" s="644"/>
      <c r="B873" s="645"/>
      <c r="C873" s="645"/>
      <c r="D873" s="645"/>
      <c r="E873" s="645"/>
      <c r="F873" s="645"/>
      <c r="G873" s="645"/>
      <c r="I873" s="644"/>
      <c r="J873" s="644"/>
      <c r="K873" s="644"/>
      <c r="L873" s="644"/>
    </row>
    <row r="874" spans="1:12" s="668" customFormat="1" x14ac:dyDescent="0.25">
      <c r="A874" s="644"/>
      <c r="B874" s="645"/>
      <c r="C874" s="645"/>
      <c r="D874" s="645"/>
      <c r="E874" s="645"/>
      <c r="F874" s="645"/>
      <c r="G874" s="645"/>
      <c r="I874" s="644"/>
      <c r="J874" s="644"/>
      <c r="K874" s="644"/>
      <c r="L874" s="644"/>
    </row>
    <row r="875" spans="1:12" s="668" customFormat="1" x14ac:dyDescent="0.25">
      <c r="A875" s="644"/>
      <c r="B875" s="645"/>
      <c r="C875" s="645"/>
      <c r="D875" s="645"/>
      <c r="E875" s="645"/>
      <c r="F875" s="645"/>
      <c r="G875" s="645"/>
      <c r="I875" s="644"/>
      <c r="J875" s="644"/>
      <c r="K875" s="644"/>
      <c r="L875" s="644"/>
    </row>
    <row r="876" spans="1:12" s="668" customFormat="1" x14ac:dyDescent="0.25">
      <c r="A876" s="644"/>
      <c r="B876" s="645"/>
      <c r="C876" s="645"/>
      <c r="D876" s="645"/>
      <c r="E876" s="645"/>
      <c r="F876" s="645"/>
      <c r="G876" s="645"/>
      <c r="I876" s="644"/>
      <c r="J876" s="644"/>
      <c r="K876" s="644"/>
      <c r="L876" s="644"/>
    </row>
    <row r="877" spans="1:12" s="668" customFormat="1" x14ac:dyDescent="0.25">
      <c r="A877" s="644"/>
      <c r="B877" s="645"/>
      <c r="C877" s="645"/>
      <c r="D877" s="645"/>
      <c r="E877" s="645"/>
      <c r="F877" s="645"/>
      <c r="G877" s="645"/>
      <c r="I877" s="644"/>
      <c r="J877" s="644"/>
      <c r="K877" s="644"/>
      <c r="L877" s="644"/>
    </row>
    <row r="878" spans="1:12" s="668" customFormat="1" x14ac:dyDescent="0.25">
      <c r="A878" s="644"/>
      <c r="B878" s="645"/>
      <c r="C878" s="645"/>
      <c r="D878" s="645"/>
      <c r="E878" s="645"/>
      <c r="F878" s="645"/>
      <c r="G878" s="645"/>
      <c r="I878" s="644"/>
      <c r="J878" s="644"/>
      <c r="K878" s="644"/>
      <c r="L878" s="644"/>
    </row>
    <row r="879" spans="1:12" s="668" customFormat="1" x14ac:dyDescent="0.25">
      <c r="A879" s="644"/>
      <c r="B879" s="645"/>
      <c r="C879" s="645"/>
      <c r="D879" s="645"/>
      <c r="E879" s="645"/>
      <c r="F879" s="645"/>
      <c r="G879" s="645"/>
      <c r="I879" s="644"/>
      <c r="J879" s="644"/>
      <c r="K879" s="644"/>
      <c r="L879" s="644"/>
    </row>
    <row r="880" spans="1:12" s="668" customFormat="1" x14ac:dyDescent="0.25">
      <c r="A880" s="644"/>
      <c r="B880" s="645"/>
      <c r="C880" s="645"/>
      <c r="D880" s="645"/>
      <c r="E880" s="645"/>
      <c r="F880" s="645"/>
      <c r="G880" s="645"/>
      <c r="I880" s="644"/>
      <c r="J880" s="644"/>
      <c r="K880" s="644"/>
      <c r="L880" s="644"/>
    </row>
    <row r="881" spans="1:12" s="668" customFormat="1" x14ac:dyDescent="0.25">
      <c r="A881" s="644"/>
      <c r="B881" s="645"/>
      <c r="C881" s="645"/>
      <c r="D881" s="645"/>
      <c r="E881" s="645"/>
      <c r="F881" s="645"/>
      <c r="G881" s="645"/>
      <c r="I881" s="644"/>
      <c r="J881" s="644"/>
      <c r="K881" s="644"/>
      <c r="L881" s="644"/>
    </row>
    <row r="882" spans="1:12" s="668" customFormat="1" x14ac:dyDescent="0.25">
      <c r="A882" s="644"/>
      <c r="B882" s="645"/>
      <c r="C882" s="645"/>
      <c r="D882" s="645"/>
      <c r="E882" s="645"/>
      <c r="F882" s="645"/>
      <c r="G882" s="645"/>
      <c r="I882" s="644"/>
      <c r="J882" s="644"/>
      <c r="K882" s="644"/>
      <c r="L882" s="644"/>
    </row>
    <row r="883" spans="1:12" s="668" customFormat="1" x14ac:dyDescent="0.25">
      <c r="A883" s="644"/>
      <c r="B883" s="645"/>
      <c r="C883" s="645"/>
      <c r="D883" s="645"/>
      <c r="E883" s="645"/>
      <c r="F883" s="645"/>
      <c r="G883" s="645"/>
      <c r="I883" s="644"/>
      <c r="J883" s="644"/>
      <c r="K883" s="644"/>
      <c r="L883" s="644"/>
    </row>
    <row r="884" spans="1:12" s="668" customFormat="1" x14ac:dyDescent="0.25">
      <c r="A884" s="644"/>
      <c r="B884" s="645"/>
      <c r="C884" s="645"/>
      <c r="D884" s="645"/>
      <c r="E884" s="645"/>
      <c r="F884" s="645"/>
      <c r="G884" s="645"/>
      <c r="I884" s="644"/>
      <c r="J884" s="644"/>
      <c r="K884" s="644"/>
      <c r="L884" s="644"/>
    </row>
    <row r="885" spans="1:12" s="668" customFormat="1" x14ac:dyDescent="0.25">
      <c r="A885" s="644"/>
      <c r="B885" s="645"/>
      <c r="C885" s="645"/>
      <c r="D885" s="645"/>
      <c r="E885" s="645"/>
      <c r="F885" s="645"/>
      <c r="G885" s="645"/>
      <c r="I885" s="644"/>
      <c r="J885" s="644"/>
      <c r="K885" s="644"/>
      <c r="L885" s="644"/>
    </row>
    <row r="886" spans="1:12" s="668" customFormat="1" x14ac:dyDescent="0.25">
      <c r="A886" s="644"/>
      <c r="B886" s="645"/>
      <c r="C886" s="645"/>
      <c r="D886" s="645"/>
      <c r="E886" s="645"/>
      <c r="F886" s="645"/>
      <c r="G886" s="645"/>
      <c r="I886" s="644"/>
      <c r="J886" s="644"/>
      <c r="K886" s="644"/>
      <c r="L886" s="644"/>
    </row>
    <row r="887" spans="1:12" s="668" customFormat="1" x14ac:dyDescent="0.25">
      <c r="A887" s="644"/>
      <c r="B887" s="645"/>
      <c r="C887" s="645"/>
      <c r="D887" s="645"/>
      <c r="E887" s="645"/>
      <c r="F887" s="645"/>
      <c r="G887" s="645"/>
      <c r="I887" s="644"/>
      <c r="J887" s="644"/>
      <c r="K887" s="644"/>
      <c r="L887" s="644"/>
    </row>
    <row r="888" spans="1:12" s="668" customFormat="1" x14ac:dyDescent="0.25">
      <c r="A888" s="644"/>
      <c r="B888" s="645"/>
      <c r="C888" s="645"/>
      <c r="D888" s="645"/>
      <c r="E888" s="645"/>
      <c r="F888" s="645"/>
      <c r="G888" s="645"/>
      <c r="I888" s="644"/>
      <c r="J888" s="644"/>
      <c r="K888" s="644"/>
      <c r="L888" s="644"/>
    </row>
    <row r="889" spans="1:12" s="668" customFormat="1" x14ac:dyDescent="0.25">
      <c r="A889" s="644"/>
      <c r="B889" s="645"/>
      <c r="C889" s="645"/>
      <c r="D889" s="645"/>
      <c r="E889" s="645"/>
      <c r="F889" s="645"/>
      <c r="G889" s="645"/>
      <c r="I889" s="644"/>
      <c r="J889" s="644"/>
      <c r="K889" s="644"/>
      <c r="L889" s="644"/>
    </row>
    <row r="890" spans="1:12" s="668" customFormat="1" x14ac:dyDescent="0.25">
      <c r="A890" s="644"/>
      <c r="B890" s="645"/>
      <c r="C890" s="645"/>
      <c r="D890" s="645"/>
      <c r="E890" s="645"/>
      <c r="F890" s="645"/>
      <c r="G890" s="645"/>
      <c r="I890" s="644"/>
      <c r="J890" s="644"/>
      <c r="K890" s="644"/>
      <c r="L890" s="644"/>
    </row>
    <row r="891" spans="1:12" s="668" customFormat="1" x14ac:dyDescent="0.25">
      <c r="A891" s="644"/>
      <c r="B891" s="645"/>
      <c r="C891" s="645"/>
      <c r="D891" s="645"/>
      <c r="E891" s="645"/>
      <c r="F891" s="645"/>
      <c r="G891" s="645"/>
      <c r="I891" s="644"/>
      <c r="J891" s="644"/>
      <c r="K891" s="644"/>
      <c r="L891" s="644"/>
    </row>
    <row r="892" spans="1:12" s="668" customFormat="1" x14ac:dyDescent="0.25">
      <c r="A892" s="644"/>
      <c r="B892" s="645"/>
      <c r="C892" s="645"/>
      <c r="D892" s="645"/>
      <c r="E892" s="645"/>
      <c r="F892" s="645"/>
      <c r="G892" s="645"/>
      <c r="I892" s="644"/>
      <c r="J892" s="644"/>
      <c r="K892" s="644"/>
      <c r="L892" s="644"/>
    </row>
    <row r="893" spans="1:12" s="668" customFormat="1" x14ac:dyDescent="0.25">
      <c r="A893" s="644"/>
      <c r="B893" s="645"/>
      <c r="C893" s="645"/>
      <c r="D893" s="645"/>
      <c r="E893" s="645"/>
      <c r="F893" s="645"/>
      <c r="G893" s="645"/>
      <c r="I893" s="644"/>
      <c r="J893" s="644"/>
      <c r="K893" s="644"/>
      <c r="L893" s="644"/>
    </row>
    <row r="894" spans="1:12" s="668" customFormat="1" x14ac:dyDescent="0.25">
      <c r="A894" s="644"/>
      <c r="B894" s="645"/>
      <c r="C894" s="645"/>
      <c r="D894" s="645"/>
      <c r="E894" s="645"/>
      <c r="F894" s="645"/>
      <c r="G894" s="645"/>
      <c r="I894" s="644"/>
      <c r="J894" s="644"/>
      <c r="K894" s="644"/>
      <c r="L894" s="644"/>
    </row>
    <row r="895" spans="1:12" s="668" customFormat="1" x14ac:dyDescent="0.25">
      <c r="A895" s="644"/>
      <c r="B895" s="645"/>
      <c r="C895" s="645"/>
      <c r="D895" s="645"/>
      <c r="E895" s="645"/>
      <c r="F895" s="645"/>
      <c r="G895" s="645"/>
      <c r="I895" s="644"/>
      <c r="J895" s="644"/>
      <c r="K895" s="644"/>
      <c r="L895" s="644"/>
    </row>
    <row r="896" spans="1:12" s="668" customFormat="1" x14ac:dyDescent="0.25">
      <c r="A896" s="644"/>
      <c r="B896" s="645"/>
      <c r="C896" s="645"/>
      <c r="D896" s="645"/>
      <c r="E896" s="645"/>
      <c r="F896" s="645"/>
      <c r="G896" s="645"/>
      <c r="I896" s="644"/>
      <c r="J896" s="644"/>
      <c r="K896" s="644"/>
      <c r="L896" s="644"/>
    </row>
    <row r="897" spans="1:12" s="668" customFormat="1" x14ac:dyDescent="0.25">
      <c r="A897" s="644"/>
      <c r="B897" s="645"/>
      <c r="C897" s="645"/>
      <c r="D897" s="645"/>
      <c r="E897" s="645"/>
      <c r="F897" s="645"/>
      <c r="G897" s="645"/>
      <c r="I897" s="644"/>
      <c r="J897" s="644"/>
      <c r="K897" s="644"/>
      <c r="L897" s="644"/>
    </row>
    <row r="898" spans="1:12" s="668" customFormat="1" x14ac:dyDescent="0.25">
      <c r="A898" s="644"/>
      <c r="B898" s="645"/>
      <c r="C898" s="645"/>
      <c r="D898" s="645"/>
      <c r="E898" s="645"/>
      <c r="F898" s="645"/>
      <c r="G898" s="645"/>
      <c r="I898" s="644"/>
      <c r="J898" s="644"/>
      <c r="K898" s="644"/>
      <c r="L898" s="644"/>
    </row>
    <row r="899" spans="1:12" s="668" customFormat="1" x14ac:dyDescent="0.25">
      <c r="A899" s="644"/>
      <c r="B899" s="645"/>
      <c r="C899" s="645"/>
      <c r="D899" s="645"/>
      <c r="E899" s="645"/>
      <c r="F899" s="645"/>
      <c r="G899" s="645"/>
      <c r="I899" s="644"/>
      <c r="J899" s="644"/>
      <c r="K899" s="644"/>
      <c r="L899" s="644"/>
    </row>
    <row r="900" spans="1:12" s="668" customFormat="1" x14ac:dyDescent="0.25">
      <c r="A900" s="644"/>
      <c r="B900" s="645"/>
      <c r="C900" s="645"/>
      <c r="D900" s="645"/>
      <c r="E900" s="645"/>
      <c r="F900" s="645"/>
      <c r="G900" s="645"/>
      <c r="I900" s="644"/>
      <c r="J900" s="644"/>
      <c r="K900" s="644"/>
      <c r="L900" s="644"/>
    </row>
    <row r="901" spans="1:12" s="668" customFormat="1" x14ac:dyDescent="0.25">
      <c r="A901" s="644"/>
      <c r="B901" s="645"/>
      <c r="C901" s="645"/>
      <c r="D901" s="645"/>
      <c r="E901" s="645"/>
      <c r="F901" s="645"/>
      <c r="G901" s="645"/>
      <c r="I901" s="644"/>
      <c r="J901" s="644"/>
      <c r="K901" s="644"/>
      <c r="L901" s="644"/>
    </row>
    <row r="902" spans="1:12" s="668" customFormat="1" x14ac:dyDescent="0.25">
      <c r="A902" s="644"/>
      <c r="B902" s="645"/>
      <c r="C902" s="645"/>
      <c r="D902" s="645"/>
      <c r="E902" s="645"/>
      <c r="F902" s="645"/>
      <c r="G902" s="645"/>
      <c r="I902" s="644"/>
      <c r="J902" s="644"/>
      <c r="K902" s="644"/>
      <c r="L902" s="644"/>
    </row>
    <row r="903" spans="1:12" s="668" customFormat="1" x14ac:dyDescent="0.25">
      <c r="A903" s="644"/>
      <c r="B903" s="645"/>
      <c r="C903" s="645"/>
      <c r="D903" s="645"/>
      <c r="E903" s="645"/>
      <c r="F903" s="645"/>
      <c r="G903" s="645"/>
      <c r="I903" s="644"/>
      <c r="J903" s="644"/>
      <c r="K903" s="644"/>
      <c r="L903" s="644"/>
    </row>
    <row r="904" spans="1:12" s="668" customFormat="1" x14ac:dyDescent="0.25">
      <c r="A904" s="644"/>
      <c r="B904" s="645"/>
      <c r="C904" s="645"/>
      <c r="D904" s="645"/>
      <c r="E904" s="645"/>
      <c r="F904" s="645"/>
      <c r="G904" s="645"/>
      <c r="I904" s="644"/>
      <c r="J904" s="644"/>
      <c r="K904" s="644"/>
      <c r="L904" s="644"/>
    </row>
    <row r="905" spans="1:12" s="668" customFormat="1" x14ac:dyDescent="0.25">
      <c r="A905" s="644"/>
      <c r="B905" s="645"/>
      <c r="C905" s="645"/>
      <c r="D905" s="645"/>
      <c r="E905" s="645"/>
      <c r="F905" s="645"/>
      <c r="G905" s="645"/>
      <c r="I905" s="644"/>
      <c r="J905" s="644"/>
      <c r="K905" s="644"/>
      <c r="L905" s="644"/>
    </row>
    <row r="906" spans="1:12" s="668" customFormat="1" x14ac:dyDescent="0.25">
      <c r="A906" s="644"/>
      <c r="B906" s="645"/>
      <c r="C906" s="645"/>
      <c r="D906" s="645"/>
      <c r="E906" s="645"/>
      <c r="F906" s="645"/>
      <c r="G906" s="645"/>
      <c r="I906" s="644"/>
      <c r="J906" s="644"/>
      <c r="K906" s="644"/>
      <c r="L906" s="644"/>
    </row>
    <row r="907" spans="1:12" s="668" customFormat="1" x14ac:dyDescent="0.25">
      <c r="A907" s="644"/>
      <c r="B907" s="645"/>
      <c r="C907" s="645"/>
      <c r="D907" s="645"/>
      <c r="E907" s="645"/>
      <c r="F907" s="645"/>
      <c r="G907" s="645"/>
      <c r="I907" s="644"/>
      <c r="J907" s="644"/>
      <c r="K907" s="644"/>
      <c r="L907" s="644"/>
    </row>
    <row r="908" spans="1:12" s="668" customFormat="1" x14ac:dyDescent="0.25">
      <c r="A908" s="644"/>
      <c r="B908" s="645"/>
      <c r="C908" s="645"/>
      <c r="D908" s="645"/>
      <c r="E908" s="645"/>
      <c r="F908" s="645"/>
      <c r="G908" s="645"/>
      <c r="I908" s="644"/>
      <c r="J908" s="644"/>
      <c r="K908" s="644"/>
      <c r="L908" s="644"/>
    </row>
    <row r="909" spans="1:12" s="668" customFormat="1" x14ac:dyDescent="0.25">
      <c r="A909" s="644"/>
      <c r="B909" s="645"/>
      <c r="C909" s="645"/>
      <c r="D909" s="645"/>
      <c r="E909" s="645"/>
      <c r="F909" s="645"/>
      <c r="G909" s="645"/>
      <c r="I909" s="644"/>
      <c r="J909" s="644"/>
      <c r="K909" s="644"/>
      <c r="L909" s="644"/>
    </row>
    <row r="910" spans="1:12" s="668" customFormat="1" x14ac:dyDescent="0.25">
      <c r="A910" s="644"/>
      <c r="B910" s="645"/>
      <c r="C910" s="645"/>
      <c r="D910" s="645"/>
      <c r="E910" s="645"/>
      <c r="F910" s="645"/>
      <c r="G910" s="645"/>
      <c r="I910" s="644"/>
      <c r="J910" s="644"/>
      <c r="K910" s="644"/>
      <c r="L910" s="644"/>
    </row>
    <row r="911" spans="1:12" s="668" customFormat="1" x14ac:dyDescent="0.25">
      <c r="A911" s="644"/>
      <c r="B911" s="645"/>
      <c r="C911" s="645"/>
      <c r="D911" s="645"/>
      <c r="E911" s="645"/>
      <c r="F911" s="645"/>
      <c r="G911" s="645"/>
      <c r="I911" s="644"/>
      <c r="J911" s="644"/>
      <c r="K911" s="644"/>
      <c r="L911" s="644"/>
    </row>
    <row r="912" spans="1:12" s="668" customFormat="1" x14ac:dyDescent="0.25">
      <c r="A912" s="644"/>
      <c r="B912" s="645"/>
      <c r="C912" s="645"/>
      <c r="D912" s="645"/>
      <c r="E912" s="645"/>
      <c r="F912" s="645"/>
      <c r="G912" s="645"/>
      <c r="I912" s="644"/>
      <c r="J912" s="644"/>
      <c r="K912" s="644"/>
      <c r="L912" s="644"/>
    </row>
    <row r="913" spans="1:12" s="668" customFormat="1" x14ac:dyDescent="0.25">
      <c r="A913" s="644"/>
      <c r="B913" s="645"/>
      <c r="C913" s="645"/>
      <c r="D913" s="645"/>
      <c r="E913" s="645"/>
      <c r="F913" s="645"/>
      <c r="G913" s="645"/>
      <c r="I913" s="644"/>
      <c r="J913" s="644"/>
      <c r="K913" s="644"/>
      <c r="L913" s="644"/>
    </row>
    <row r="914" spans="1:12" s="668" customFormat="1" x14ac:dyDescent="0.25">
      <c r="A914" s="644"/>
      <c r="B914" s="645"/>
      <c r="C914" s="645"/>
      <c r="D914" s="645"/>
      <c r="E914" s="645"/>
      <c r="F914" s="645"/>
      <c r="G914" s="645"/>
      <c r="I914" s="644"/>
      <c r="J914" s="644"/>
      <c r="K914" s="644"/>
      <c r="L914" s="644"/>
    </row>
    <row r="915" spans="1:12" s="668" customFormat="1" x14ac:dyDescent="0.25">
      <c r="A915" s="644"/>
      <c r="B915" s="645"/>
      <c r="C915" s="645"/>
      <c r="D915" s="645"/>
      <c r="E915" s="645"/>
      <c r="F915" s="645"/>
      <c r="G915" s="645"/>
      <c r="I915" s="644"/>
      <c r="J915" s="644"/>
      <c r="K915" s="644"/>
      <c r="L915" s="644"/>
    </row>
    <row r="916" spans="1:12" s="668" customFormat="1" x14ac:dyDescent="0.25">
      <c r="A916" s="644"/>
      <c r="B916" s="645"/>
      <c r="C916" s="645"/>
      <c r="D916" s="645"/>
      <c r="E916" s="645"/>
      <c r="F916" s="645"/>
      <c r="G916" s="645"/>
      <c r="I916" s="644"/>
      <c r="J916" s="644"/>
      <c r="K916" s="644"/>
      <c r="L916" s="644"/>
    </row>
    <row r="917" spans="1:12" s="668" customFormat="1" x14ac:dyDescent="0.25">
      <c r="A917" s="644"/>
      <c r="B917" s="645"/>
      <c r="C917" s="645"/>
      <c r="D917" s="645"/>
      <c r="E917" s="645"/>
      <c r="F917" s="645"/>
      <c r="G917" s="645"/>
      <c r="I917" s="644"/>
      <c r="J917" s="644"/>
      <c r="K917" s="644"/>
      <c r="L917" s="644"/>
    </row>
    <row r="918" spans="1:12" s="668" customFormat="1" x14ac:dyDescent="0.25">
      <c r="A918" s="644"/>
      <c r="B918" s="645"/>
      <c r="C918" s="645"/>
      <c r="D918" s="645"/>
      <c r="E918" s="645"/>
      <c r="F918" s="645"/>
      <c r="G918" s="645"/>
      <c r="I918" s="644"/>
      <c r="J918" s="644"/>
      <c r="K918" s="644"/>
      <c r="L918" s="644"/>
    </row>
    <row r="919" spans="1:12" s="668" customFormat="1" x14ac:dyDescent="0.25">
      <c r="A919" s="644"/>
      <c r="B919" s="645"/>
      <c r="C919" s="645"/>
      <c r="D919" s="645"/>
      <c r="E919" s="645"/>
      <c r="F919" s="645"/>
      <c r="G919" s="645"/>
      <c r="I919" s="644"/>
      <c r="J919" s="644"/>
      <c r="K919" s="644"/>
      <c r="L919" s="644"/>
    </row>
    <row r="920" spans="1:12" s="668" customFormat="1" x14ac:dyDescent="0.25">
      <c r="A920" s="644"/>
      <c r="B920" s="645"/>
      <c r="C920" s="645"/>
      <c r="D920" s="645"/>
      <c r="E920" s="645"/>
      <c r="F920" s="645"/>
      <c r="G920" s="645"/>
      <c r="I920" s="644"/>
      <c r="J920" s="644"/>
      <c r="K920" s="644"/>
      <c r="L920" s="644"/>
    </row>
    <row r="921" spans="1:12" s="668" customFormat="1" x14ac:dyDescent="0.25">
      <c r="A921" s="644"/>
      <c r="B921" s="645"/>
      <c r="C921" s="645"/>
      <c r="D921" s="645"/>
      <c r="E921" s="645"/>
      <c r="F921" s="645"/>
      <c r="G921" s="645"/>
      <c r="I921" s="644"/>
      <c r="J921" s="644"/>
      <c r="K921" s="644"/>
      <c r="L921" s="644"/>
    </row>
    <row r="922" spans="1:12" s="668" customFormat="1" x14ac:dyDescent="0.25">
      <c r="A922" s="644"/>
      <c r="B922" s="645"/>
      <c r="C922" s="645"/>
      <c r="D922" s="645"/>
      <c r="E922" s="645"/>
      <c r="F922" s="645"/>
      <c r="G922" s="645"/>
      <c r="I922" s="644"/>
      <c r="J922" s="644"/>
      <c r="K922" s="644"/>
      <c r="L922" s="644"/>
    </row>
    <row r="923" spans="1:12" s="668" customFormat="1" x14ac:dyDescent="0.25">
      <c r="A923" s="644"/>
      <c r="B923" s="645"/>
      <c r="C923" s="645"/>
      <c r="D923" s="645"/>
      <c r="E923" s="645"/>
      <c r="F923" s="645"/>
      <c r="G923" s="645"/>
      <c r="I923" s="644"/>
      <c r="J923" s="644"/>
      <c r="K923" s="644"/>
      <c r="L923" s="644"/>
    </row>
    <row r="924" spans="1:12" s="668" customFormat="1" x14ac:dyDescent="0.25">
      <c r="A924" s="644"/>
      <c r="B924" s="645"/>
      <c r="C924" s="645"/>
      <c r="D924" s="645"/>
      <c r="E924" s="645"/>
      <c r="F924" s="645"/>
      <c r="G924" s="645"/>
      <c r="I924" s="644"/>
      <c r="J924" s="644"/>
      <c r="K924" s="644"/>
      <c r="L924" s="644"/>
    </row>
    <row r="925" spans="1:12" s="668" customFormat="1" x14ac:dyDescent="0.25">
      <c r="A925" s="644"/>
      <c r="B925" s="645"/>
      <c r="C925" s="645"/>
      <c r="D925" s="645"/>
      <c r="E925" s="645"/>
      <c r="F925" s="645"/>
      <c r="G925" s="645"/>
      <c r="I925" s="644"/>
      <c r="J925" s="644"/>
      <c r="K925" s="644"/>
      <c r="L925" s="644"/>
    </row>
    <row r="926" spans="1:12" s="668" customFormat="1" x14ac:dyDescent="0.25">
      <c r="A926" s="644"/>
      <c r="B926" s="645"/>
      <c r="C926" s="645"/>
      <c r="D926" s="645"/>
      <c r="E926" s="645"/>
      <c r="F926" s="645"/>
      <c r="G926" s="645"/>
      <c r="I926" s="644"/>
      <c r="J926" s="644"/>
      <c r="K926" s="644"/>
      <c r="L926" s="644"/>
    </row>
    <row r="927" spans="1:12" s="668" customFormat="1" x14ac:dyDescent="0.25">
      <c r="A927" s="644"/>
      <c r="B927" s="645"/>
      <c r="C927" s="645"/>
      <c r="D927" s="645"/>
      <c r="E927" s="645"/>
      <c r="F927" s="645"/>
      <c r="G927" s="645"/>
      <c r="I927" s="644"/>
      <c r="J927" s="644"/>
      <c r="K927" s="644"/>
      <c r="L927" s="644"/>
    </row>
    <row r="928" spans="1:12" s="668" customFormat="1" x14ac:dyDescent="0.25">
      <c r="A928" s="644"/>
      <c r="B928" s="645"/>
      <c r="C928" s="645"/>
      <c r="D928" s="645"/>
      <c r="E928" s="645"/>
      <c r="F928" s="645"/>
      <c r="G928" s="645"/>
      <c r="I928" s="644"/>
      <c r="J928" s="644"/>
      <c r="K928" s="644"/>
      <c r="L928" s="644"/>
    </row>
    <row r="929" spans="1:12" s="668" customFormat="1" x14ac:dyDescent="0.25">
      <c r="A929" s="644"/>
      <c r="B929" s="645"/>
      <c r="C929" s="645"/>
      <c r="D929" s="645"/>
      <c r="E929" s="645"/>
      <c r="F929" s="645"/>
      <c r="G929" s="645"/>
      <c r="I929" s="644"/>
      <c r="J929" s="644"/>
      <c r="K929" s="644"/>
      <c r="L929" s="644"/>
    </row>
    <row r="930" spans="1:12" s="668" customFormat="1" x14ac:dyDescent="0.25">
      <c r="A930" s="644"/>
      <c r="B930" s="645"/>
      <c r="C930" s="645"/>
      <c r="D930" s="645"/>
      <c r="E930" s="645"/>
      <c r="F930" s="645"/>
      <c r="G930" s="645"/>
      <c r="I930" s="644"/>
      <c r="J930" s="644"/>
      <c r="K930" s="644"/>
      <c r="L930" s="644"/>
    </row>
    <row r="931" spans="1:12" s="668" customFormat="1" x14ac:dyDescent="0.25">
      <c r="A931" s="644"/>
      <c r="B931" s="645"/>
      <c r="C931" s="645"/>
      <c r="D931" s="645"/>
      <c r="E931" s="645"/>
      <c r="F931" s="645"/>
      <c r="G931" s="645"/>
      <c r="I931" s="644"/>
      <c r="J931" s="644"/>
      <c r="K931" s="644"/>
      <c r="L931" s="644"/>
    </row>
    <row r="932" spans="1:12" s="668" customFormat="1" x14ac:dyDescent="0.25">
      <c r="A932" s="644"/>
      <c r="B932" s="645"/>
      <c r="C932" s="645"/>
      <c r="D932" s="645"/>
      <c r="E932" s="645"/>
      <c r="F932" s="645"/>
      <c r="G932" s="645"/>
      <c r="I932" s="644"/>
      <c r="J932" s="644"/>
      <c r="K932" s="644"/>
      <c r="L932" s="644"/>
    </row>
    <row r="933" spans="1:12" s="668" customFormat="1" x14ac:dyDescent="0.25">
      <c r="A933" s="644"/>
      <c r="B933" s="645"/>
      <c r="C933" s="645"/>
      <c r="D933" s="645"/>
      <c r="E933" s="645"/>
      <c r="F933" s="645"/>
      <c r="G933" s="645"/>
      <c r="I933" s="644"/>
      <c r="J933" s="644"/>
      <c r="K933" s="644"/>
      <c r="L933" s="644"/>
    </row>
    <row r="934" spans="1:12" s="668" customFormat="1" x14ac:dyDescent="0.25">
      <c r="A934" s="644"/>
      <c r="B934" s="645"/>
      <c r="C934" s="645"/>
      <c r="D934" s="645"/>
      <c r="E934" s="645"/>
      <c r="F934" s="645"/>
      <c r="G934" s="645"/>
      <c r="I934" s="644"/>
      <c r="J934" s="644"/>
      <c r="K934" s="644"/>
      <c r="L934" s="644"/>
    </row>
    <row r="935" spans="1:12" s="668" customFormat="1" x14ac:dyDescent="0.25">
      <c r="A935" s="644"/>
      <c r="B935" s="645"/>
      <c r="C935" s="645"/>
      <c r="D935" s="645"/>
      <c r="E935" s="645"/>
      <c r="F935" s="645"/>
      <c r="G935" s="645"/>
      <c r="I935" s="644"/>
      <c r="J935" s="644"/>
      <c r="K935" s="644"/>
      <c r="L935" s="644"/>
    </row>
    <row r="936" spans="1:12" s="668" customFormat="1" x14ac:dyDescent="0.25">
      <c r="A936" s="644"/>
      <c r="B936" s="645"/>
      <c r="C936" s="645"/>
      <c r="D936" s="645"/>
      <c r="E936" s="645"/>
      <c r="F936" s="645"/>
      <c r="G936" s="645"/>
      <c r="I936" s="644"/>
      <c r="J936" s="644"/>
      <c r="K936" s="644"/>
      <c r="L936" s="644"/>
    </row>
    <row r="937" spans="1:12" s="668" customFormat="1" x14ac:dyDescent="0.25">
      <c r="A937" s="644"/>
      <c r="B937" s="645"/>
      <c r="C937" s="645"/>
      <c r="D937" s="645"/>
      <c r="E937" s="645"/>
      <c r="F937" s="645"/>
      <c r="G937" s="645"/>
      <c r="I937" s="644"/>
      <c r="J937" s="644"/>
      <c r="K937" s="644"/>
      <c r="L937" s="644"/>
    </row>
    <row r="938" spans="1:12" s="668" customFormat="1" x14ac:dyDescent="0.25">
      <c r="A938" s="644"/>
      <c r="B938" s="645"/>
      <c r="C938" s="645"/>
      <c r="D938" s="645"/>
      <c r="E938" s="645"/>
      <c r="F938" s="645"/>
      <c r="G938" s="645"/>
      <c r="I938" s="644"/>
      <c r="J938" s="644"/>
      <c r="K938" s="644"/>
      <c r="L938" s="644"/>
    </row>
    <row r="939" spans="1:12" s="668" customFormat="1" x14ac:dyDescent="0.25">
      <c r="A939" s="644"/>
      <c r="B939" s="645"/>
      <c r="C939" s="645"/>
      <c r="D939" s="645"/>
      <c r="E939" s="645"/>
      <c r="F939" s="645"/>
      <c r="G939" s="645"/>
      <c r="I939" s="644"/>
      <c r="J939" s="644"/>
      <c r="K939" s="644"/>
      <c r="L939" s="644"/>
    </row>
    <row r="940" spans="1:12" s="668" customFormat="1" x14ac:dyDescent="0.25">
      <c r="A940" s="644"/>
      <c r="B940" s="645"/>
      <c r="C940" s="645"/>
      <c r="D940" s="645"/>
      <c r="E940" s="645"/>
      <c r="F940" s="645"/>
      <c r="G940" s="645"/>
      <c r="I940" s="644"/>
      <c r="J940" s="644"/>
      <c r="K940" s="644"/>
      <c r="L940" s="644"/>
    </row>
    <row r="941" spans="1:12" s="668" customFormat="1" x14ac:dyDescent="0.25">
      <c r="A941" s="644"/>
      <c r="B941" s="645"/>
      <c r="C941" s="645"/>
      <c r="D941" s="645"/>
      <c r="E941" s="645"/>
      <c r="F941" s="645"/>
      <c r="G941" s="645"/>
      <c r="I941" s="644"/>
      <c r="J941" s="644"/>
      <c r="K941" s="644"/>
      <c r="L941" s="644"/>
    </row>
    <row r="942" spans="1:12" s="668" customFormat="1" x14ac:dyDescent="0.25">
      <c r="A942" s="644"/>
      <c r="B942" s="645"/>
      <c r="C942" s="645"/>
      <c r="D942" s="645"/>
      <c r="E942" s="645"/>
      <c r="F942" s="645"/>
      <c r="G942" s="645"/>
      <c r="I942" s="644"/>
      <c r="J942" s="644"/>
      <c r="K942" s="644"/>
      <c r="L942" s="644"/>
    </row>
    <row r="943" spans="1:12" s="668" customFormat="1" x14ac:dyDescent="0.25">
      <c r="A943" s="644"/>
      <c r="B943" s="645"/>
      <c r="C943" s="645"/>
      <c r="D943" s="645"/>
      <c r="E943" s="645"/>
      <c r="F943" s="645"/>
      <c r="G943" s="645"/>
      <c r="I943" s="644"/>
      <c r="J943" s="644"/>
      <c r="K943" s="644"/>
      <c r="L943" s="644"/>
    </row>
    <row r="944" spans="1:12" s="668" customFormat="1" x14ac:dyDescent="0.25">
      <c r="A944" s="644"/>
      <c r="B944" s="645"/>
      <c r="C944" s="645"/>
      <c r="D944" s="645"/>
      <c r="E944" s="645"/>
      <c r="F944" s="645"/>
      <c r="G944" s="645"/>
      <c r="I944" s="644"/>
      <c r="J944" s="644"/>
      <c r="K944" s="644"/>
      <c r="L944" s="644"/>
    </row>
    <row r="945" spans="1:12" s="668" customFormat="1" x14ac:dyDescent="0.25">
      <c r="A945" s="644"/>
      <c r="B945" s="645"/>
      <c r="C945" s="645"/>
      <c r="D945" s="645"/>
      <c r="E945" s="645"/>
      <c r="F945" s="645"/>
      <c r="G945" s="645"/>
      <c r="I945" s="644"/>
      <c r="J945" s="644"/>
      <c r="K945" s="644"/>
      <c r="L945" s="644"/>
    </row>
    <row r="946" spans="1:12" s="668" customFormat="1" x14ac:dyDescent="0.25">
      <c r="A946" s="644"/>
      <c r="B946" s="645"/>
      <c r="C946" s="645"/>
      <c r="D946" s="645"/>
      <c r="E946" s="645"/>
      <c r="F946" s="645"/>
      <c r="G946" s="645"/>
      <c r="I946" s="644"/>
      <c r="J946" s="644"/>
      <c r="K946" s="644"/>
      <c r="L946" s="644"/>
    </row>
    <row r="947" spans="1:12" s="668" customFormat="1" x14ac:dyDescent="0.25">
      <c r="A947" s="644"/>
      <c r="B947" s="645"/>
      <c r="C947" s="645"/>
      <c r="D947" s="645"/>
      <c r="E947" s="645"/>
      <c r="F947" s="645"/>
      <c r="G947" s="645"/>
      <c r="I947" s="644"/>
      <c r="J947" s="644"/>
      <c r="K947" s="644"/>
      <c r="L947" s="644"/>
    </row>
    <row r="948" spans="1:12" s="668" customFormat="1" x14ac:dyDescent="0.25">
      <c r="A948" s="644"/>
      <c r="B948" s="645"/>
      <c r="C948" s="645"/>
      <c r="D948" s="645"/>
      <c r="E948" s="645"/>
      <c r="F948" s="645"/>
      <c r="G948" s="645"/>
      <c r="I948" s="644"/>
      <c r="J948" s="644"/>
      <c r="K948" s="644"/>
      <c r="L948" s="644"/>
    </row>
    <row r="949" spans="1:12" s="668" customFormat="1" x14ac:dyDescent="0.25">
      <c r="A949" s="644"/>
      <c r="B949" s="645"/>
      <c r="C949" s="645"/>
      <c r="D949" s="645"/>
      <c r="E949" s="645"/>
      <c r="F949" s="645"/>
      <c r="G949" s="645"/>
      <c r="I949" s="644"/>
      <c r="J949" s="644"/>
      <c r="K949" s="644"/>
      <c r="L949" s="644"/>
    </row>
    <row r="950" spans="1:12" s="668" customFormat="1" x14ac:dyDescent="0.25">
      <c r="A950" s="644"/>
      <c r="B950" s="645"/>
      <c r="C950" s="645"/>
      <c r="D950" s="645"/>
      <c r="E950" s="645"/>
      <c r="F950" s="645"/>
      <c r="G950" s="645"/>
      <c r="I950" s="644"/>
      <c r="J950" s="644"/>
      <c r="K950" s="644"/>
      <c r="L950" s="644"/>
    </row>
    <row r="951" spans="1:12" s="668" customFormat="1" x14ac:dyDescent="0.25">
      <c r="A951" s="644"/>
      <c r="B951" s="645"/>
      <c r="C951" s="645"/>
      <c r="D951" s="645"/>
      <c r="E951" s="645"/>
      <c r="F951" s="645"/>
      <c r="G951" s="645"/>
      <c r="I951" s="644"/>
      <c r="J951" s="644"/>
      <c r="K951" s="644"/>
      <c r="L951" s="644"/>
    </row>
    <row r="952" spans="1:12" s="668" customFormat="1" x14ac:dyDescent="0.25">
      <c r="A952" s="644"/>
      <c r="B952" s="645"/>
      <c r="C952" s="645"/>
      <c r="D952" s="645"/>
      <c r="E952" s="645"/>
      <c r="F952" s="645"/>
      <c r="G952" s="645"/>
      <c r="I952" s="644"/>
      <c r="J952" s="644"/>
      <c r="K952" s="644"/>
      <c r="L952" s="644"/>
    </row>
    <row r="953" spans="1:12" s="668" customFormat="1" x14ac:dyDescent="0.25">
      <c r="A953" s="644"/>
      <c r="B953" s="645"/>
      <c r="C953" s="645"/>
      <c r="D953" s="645"/>
      <c r="E953" s="645"/>
      <c r="F953" s="645"/>
      <c r="G953" s="645"/>
      <c r="I953" s="644"/>
      <c r="J953" s="644"/>
      <c r="K953" s="644"/>
      <c r="L953" s="644"/>
    </row>
    <row r="954" spans="1:12" s="668" customFormat="1" x14ac:dyDescent="0.25">
      <c r="A954" s="644"/>
      <c r="B954" s="645"/>
      <c r="C954" s="645"/>
      <c r="D954" s="645"/>
      <c r="E954" s="645"/>
      <c r="F954" s="645"/>
      <c r="G954" s="645"/>
      <c r="I954" s="644"/>
      <c r="J954" s="644"/>
      <c r="K954" s="644"/>
      <c r="L954" s="644"/>
    </row>
    <row r="955" spans="1:12" s="668" customFormat="1" x14ac:dyDescent="0.25">
      <c r="A955" s="644"/>
      <c r="B955" s="645"/>
      <c r="C955" s="645"/>
      <c r="D955" s="645"/>
      <c r="E955" s="645"/>
      <c r="F955" s="645"/>
      <c r="G955" s="645"/>
      <c r="I955" s="644"/>
      <c r="J955" s="644"/>
      <c r="K955" s="644"/>
      <c r="L955" s="644"/>
    </row>
    <row r="956" spans="1:12" s="668" customFormat="1" x14ac:dyDescent="0.25">
      <c r="A956" s="644"/>
      <c r="B956" s="645"/>
      <c r="C956" s="645"/>
      <c r="D956" s="645"/>
      <c r="E956" s="645"/>
      <c r="F956" s="645"/>
      <c r="G956" s="645"/>
      <c r="I956" s="644"/>
      <c r="J956" s="644"/>
      <c r="K956" s="644"/>
      <c r="L956" s="644"/>
    </row>
    <row r="957" spans="1:12" s="668" customFormat="1" x14ac:dyDescent="0.25">
      <c r="A957" s="644"/>
      <c r="B957" s="645"/>
      <c r="C957" s="645"/>
      <c r="D957" s="645"/>
      <c r="E957" s="645"/>
      <c r="F957" s="645"/>
      <c r="G957" s="645"/>
      <c r="I957" s="644"/>
      <c r="J957" s="644"/>
      <c r="K957" s="644"/>
      <c r="L957" s="644"/>
    </row>
    <row r="958" spans="1:12" s="668" customFormat="1" x14ac:dyDescent="0.25">
      <c r="A958" s="644"/>
      <c r="B958" s="645"/>
      <c r="C958" s="645"/>
      <c r="D958" s="645"/>
      <c r="E958" s="645"/>
      <c r="F958" s="645"/>
      <c r="G958" s="645"/>
      <c r="I958" s="644"/>
      <c r="J958" s="644"/>
      <c r="K958" s="644"/>
      <c r="L958" s="644"/>
    </row>
    <row r="959" spans="1:12" s="668" customFormat="1" x14ac:dyDescent="0.25">
      <c r="A959" s="644"/>
      <c r="B959" s="645"/>
      <c r="C959" s="645"/>
      <c r="D959" s="645"/>
      <c r="E959" s="645"/>
      <c r="F959" s="645"/>
      <c r="G959" s="645"/>
      <c r="I959" s="644"/>
      <c r="J959" s="644"/>
      <c r="K959" s="644"/>
      <c r="L959" s="644"/>
    </row>
    <row r="960" spans="1:12" s="668" customFormat="1" x14ac:dyDescent="0.25">
      <c r="A960" s="644"/>
      <c r="B960" s="645"/>
      <c r="C960" s="645"/>
      <c r="D960" s="645"/>
      <c r="E960" s="645"/>
      <c r="F960" s="645"/>
      <c r="G960" s="645"/>
      <c r="I960" s="644"/>
      <c r="J960" s="644"/>
      <c r="K960" s="644"/>
      <c r="L960" s="644"/>
    </row>
    <row r="961" spans="1:12" s="668" customFormat="1" x14ac:dyDescent="0.25">
      <c r="A961" s="644"/>
      <c r="B961" s="645"/>
      <c r="C961" s="645"/>
      <c r="D961" s="645"/>
      <c r="E961" s="645"/>
      <c r="F961" s="645"/>
      <c r="G961" s="645"/>
      <c r="I961" s="644"/>
      <c r="J961" s="644"/>
      <c r="K961" s="644"/>
      <c r="L961" s="644"/>
    </row>
    <row r="962" spans="1:12" s="668" customFormat="1" x14ac:dyDescent="0.25">
      <c r="A962" s="644"/>
      <c r="B962" s="645"/>
      <c r="C962" s="645"/>
      <c r="D962" s="645"/>
      <c r="E962" s="645"/>
      <c r="F962" s="645"/>
      <c r="G962" s="645"/>
      <c r="I962" s="644"/>
      <c r="J962" s="644"/>
      <c r="K962" s="644"/>
      <c r="L962" s="644"/>
    </row>
    <row r="963" spans="1:12" s="668" customFormat="1" x14ac:dyDescent="0.25">
      <c r="A963" s="644"/>
      <c r="B963" s="645"/>
      <c r="C963" s="645"/>
      <c r="D963" s="645"/>
      <c r="E963" s="645"/>
      <c r="F963" s="645"/>
      <c r="G963" s="645"/>
      <c r="I963" s="644"/>
      <c r="J963" s="644"/>
      <c r="K963" s="644"/>
      <c r="L963" s="644"/>
    </row>
    <row r="964" spans="1:12" s="668" customFormat="1" x14ac:dyDescent="0.25">
      <c r="A964" s="644"/>
      <c r="B964" s="645"/>
      <c r="C964" s="645"/>
      <c r="D964" s="645"/>
      <c r="E964" s="645"/>
      <c r="F964" s="645"/>
      <c r="G964" s="645"/>
      <c r="I964" s="644"/>
      <c r="J964" s="644"/>
      <c r="K964" s="644"/>
      <c r="L964" s="644"/>
    </row>
    <row r="965" spans="1:12" s="668" customFormat="1" x14ac:dyDescent="0.25">
      <c r="A965" s="644"/>
      <c r="B965" s="645"/>
      <c r="C965" s="645"/>
      <c r="D965" s="645"/>
      <c r="E965" s="645"/>
      <c r="F965" s="645"/>
      <c r="G965" s="645"/>
      <c r="I965" s="644"/>
      <c r="J965" s="644"/>
      <c r="K965" s="644"/>
      <c r="L965" s="644"/>
    </row>
    <row r="966" spans="1:12" s="668" customFormat="1" x14ac:dyDescent="0.25">
      <c r="A966" s="644"/>
      <c r="B966" s="645"/>
      <c r="C966" s="645"/>
      <c r="D966" s="645"/>
      <c r="E966" s="645"/>
      <c r="F966" s="645"/>
      <c r="G966" s="645"/>
      <c r="I966" s="644"/>
      <c r="J966" s="644"/>
      <c r="K966" s="644"/>
      <c r="L966" s="644"/>
    </row>
    <row r="967" spans="1:12" s="668" customFormat="1" x14ac:dyDescent="0.25">
      <c r="A967" s="644"/>
      <c r="B967" s="645"/>
      <c r="C967" s="645"/>
      <c r="D967" s="645"/>
      <c r="E967" s="645"/>
      <c r="F967" s="645"/>
      <c r="G967" s="645"/>
      <c r="I967" s="644"/>
      <c r="J967" s="644"/>
      <c r="K967" s="644"/>
      <c r="L967" s="644"/>
    </row>
    <row r="968" spans="1:12" s="668" customFormat="1" x14ac:dyDescent="0.25">
      <c r="A968" s="644"/>
      <c r="B968" s="645"/>
      <c r="C968" s="645"/>
      <c r="D968" s="645"/>
      <c r="E968" s="645"/>
      <c r="F968" s="645"/>
      <c r="G968" s="645"/>
      <c r="I968" s="644"/>
      <c r="J968" s="644"/>
      <c r="K968" s="644"/>
      <c r="L968" s="644"/>
    </row>
    <row r="969" spans="1:12" s="668" customFormat="1" x14ac:dyDescent="0.25">
      <c r="A969" s="644"/>
      <c r="B969" s="645"/>
      <c r="C969" s="645"/>
      <c r="D969" s="645"/>
      <c r="E969" s="645"/>
      <c r="F969" s="645"/>
      <c r="G969" s="645"/>
      <c r="I969" s="644"/>
      <c r="J969" s="644"/>
      <c r="K969" s="644"/>
      <c r="L969" s="644"/>
    </row>
    <row r="970" spans="1:12" s="668" customFormat="1" x14ac:dyDescent="0.25">
      <c r="A970" s="644"/>
      <c r="B970" s="645"/>
      <c r="C970" s="645"/>
      <c r="D970" s="645"/>
      <c r="E970" s="645"/>
      <c r="F970" s="645"/>
      <c r="G970" s="645"/>
      <c r="I970" s="644"/>
      <c r="J970" s="644"/>
      <c r="K970" s="644"/>
      <c r="L970" s="644"/>
    </row>
    <row r="971" spans="1:12" s="668" customFormat="1" x14ac:dyDescent="0.25">
      <c r="A971" s="644"/>
      <c r="B971" s="645"/>
      <c r="C971" s="645"/>
      <c r="D971" s="645"/>
      <c r="E971" s="645"/>
      <c r="F971" s="645"/>
      <c r="G971" s="645"/>
      <c r="I971" s="644"/>
      <c r="J971" s="644"/>
      <c r="K971" s="644"/>
      <c r="L971" s="644"/>
    </row>
    <row r="972" spans="1:12" s="668" customFormat="1" x14ac:dyDescent="0.25">
      <c r="A972" s="644"/>
      <c r="B972" s="645"/>
      <c r="C972" s="645"/>
      <c r="D972" s="645"/>
      <c r="E972" s="645"/>
      <c r="F972" s="645"/>
      <c r="G972" s="645"/>
      <c r="I972" s="644"/>
      <c r="J972" s="644"/>
      <c r="K972" s="644"/>
      <c r="L972" s="644"/>
    </row>
    <row r="973" spans="1:12" s="668" customFormat="1" x14ac:dyDescent="0.25">
      <c r="A973" s="644"/>
      <c r="B973" s="645"/>
      <c r="C973" s="645"/>
      <c r="D973" s="645"/>
      <c r="E973" s="645"/>
      <c r="F973" s="645"/>
      <c r="G973" s="645"/>
      <c r="I973" s="644"/>
      <c r="J973" s="644"/>
      <c r="K973" s="644"/>
      <c r="L973" s="644"/>
    </row>
    <row r="974" spans="1:12" s="668" customFormat="1" x14ac:dyDescent="0.25">
      <c r="A974" s="644"/>
      <c r="B974" s="645"/>
      <c r="C974" s="645"/>
      <c r="D974" s="645"/>
      <c r="E974" s="645"/>
      <c r="F974" s="645"/>
      <c r="G974" s="645"/>
      <c r="I974" s="644"/>
      <c r="J974" s="644"/>
      <c r="K974" s="644"/>
      <c r="L974" s="644"/>
    </row>
    <row r="975" spans="1:12" s="668" customFormat="1" x14ac:dyDescent="0.25">
      <c r="A975" s="644"/>
      <c r="B975" s="645"/>
      <c r="C975" s="645"/>
      <c r="D975" s="645"/>
      <c r="E975" s="645"/>
      <c r="F975" s="645"/>
      <c r="G975" s="645"/>
      <c r="I975" s="644"/>
      <c r="J975" s="644"/>
      <c r="K975" s="644"/>
      <c r="L975" s="644"/>
    </row>
    <row r="976" spans="1:12" s="668" customFormat="1" x14ac:dyDescent="0.25">
      <c r="A976" s="644"/>
      <c r="B976" s="645"/>
      <c r="C976" s="645"/>
      <c r="D976" s="645"/>
      <c r="E976" s="645"/>
      <c r="F976" s="645"/>
      <c r="G976" s="645"/>
      <c r="I976" s="644"/>
      <c r="J976" s="644"/>
      <c r="K976" s="644"/>
      <c r="L976" s="644"/>
    </row>
    <row r="977" spans="1:12" s="668" customFormat="1" x14ac:dyDescent="0.25">
      <c r="A977" s="644"/>
      <c r="B977" s="645"/>
      <c r="C977" s="645"/>
      <c r="D977" s="645"/>
      <c r="E977" s="645"/>
      <c r="F977" s="645"/>
      <c r="G977" s="645"/>
      <c r="I977" s="644"/>
      <c r="J977" s="644"/>
      <c r="K977" s="644"/>
      <c r="L977" s="644"/>
    </row>
    <row r="978" spans="1:12" s="668" customFormat="1" x14ac:dyDescent="0.25">
      <c r="A978" s="644"/>
      <c r="B978" s="645"/>
      <c r="C978" s="645"/>
      <c r="D978" s="645"/>
      <c r="E978" s="645"/>
      <c r="F978" s="645"/>
      <c r="G978" s="645"/>
      <c r="I978" s="644"/>
      <c r="J978" s="644"/>
      <c r="K978" s="644"/>
      <c r="L978" s="644"/>
    </row>
    <row r="979" spans="1:12" s="668" customFormat="1" x14ac:dyDescent="0.25">
      <c r="A979" s="644"/>
      <c r="B979" s="645"/>
      <c r="C979" s="645"/>
      <c r="D979" s="645"/>
      <c r="E979" s="645"/>
      <c r="F979" s="645"/>
      <c r="G979" s="645"/>
      <c r="I979" s="644"/>
      <c r="J979" s="644"/>
      <c r="K979" s="644"/>
      <c r="L979" s="644"/>
    </row>
    <row r="980" spans="1:12" s="668" customFormat="1" x14ac:dyDescent="0.25">
      <c r="A980" s="644"/>
      <c r="B980" s="645"/>
      <c r="C980" s="645"/>
      <c r="D980" s="645"/>
      <c r="E980" s="645"/>
      <c r="F980" s="645"/>
      <c r="G980" s="645"/>
      <c r="I980" s="644"/>
      <c r="J980" s="644"/>
      <c r="K980" s="644"/>
      <c r="L980" s="644"/>
    </row>
    <row r="981" spans="1:12" s="668" customFormat="1" x14ac:dyDescent="0.25">
      <c r="A981" s="644"/>
      <c r="B981" s="645"/>
      <c r="C981" s="645"/>
      <c r="D981" s="645"/>
      <c r="E981" s="645"/>
      <c r="F981" s="645"/>
      <c r="G981" s="645"/>
      <c r="I981" s="644"/>
      <c r="J981" s="644"/>
      <c r="K981" s="644"/>
      <c r="L981" s="644"/>
    </row>
    <row r="982" spans="1:12" s="668" customFormat="1" x14ac:dyDescent="0.25">
      <c r="A982" s="644"/>
      <c r="B982" s="645"/>
      <c r="C982" s="645"/>
      <c r="D982" s="645"/>
      <c r="E982" s="645"/>
      <c r="F982" s="645"/>
      <c r="G982" s="645"/>
      <c r="I982" s="644"/>
      <c r="J982" s="644"/>
      <c r="K982" s="644"/>
      <c r="L982" s="644"/>
    </row>
    <row r="983" spans="1:12" s="668" customFormat="1" x14ac:dyDescent="0.25">
      <c r="A983" s="644"/>
      <c r="B983" s="645"/>
      <c r="C983" s="645"/>
      <c r="D983" s="645"/>
      <c r="E983" s="645"/>
      <c r="F983" s="645"/>
      <c r="G983" s="645"/>
      <c r="I983" s="644"/>
      <c r="J983" s="644"/>
      <c r="K983" s="644"/>
      <c r="L983" s="644"/>
    </row>
    <row r="984" spans="1:12" s="668" customFormat="1" x14ac:dyDescent="0.25">
      <c r="A984" s="644"/>
      <c r="B984" s="645"/>
      <c r="C984" s="645"/>
      <c r="D984" s="645"/>
      <c r="E984" s="645"/>
      <c r="F984" s="645"/>
      <c r="G984" s="645"/>
      <c r="I984" s="644"/>
      <c r="J984" s="644"/>
      <c r="K984" s="644"/>
      <c r="L984" s="644"/>
    </row>
    <row r="985" spans="1:12" s="668" customFormat="1" x14ac:dyDescent="0.25">
      <c r="A985" s="644"/>
      <c r="B985" s="645"/>
      <c r="C985" s="645"/>
      <c r="D985" s="645"/>
      <c r="E985" s="645"/>
      <c r="F985" s="645"/>
      <c r="G985" s="645"/>
      <c r="I985" s="644"/>
      <c r="J985" s="644"/>
      <c r="K985" s="644"/>
      <c r="L985" s="644"/>
    </row>
    <row r="986" spans="1:12" s="668" customFormat="1" x14ac:dyDescent="0.25">
      <c r="A986" s="644"/>
      <c r="B986" s="645"/>
      <c r="C986" s="645"/>
      <c r="D986" s="645"/>
      <c r="E986" s="645"/>
      <c r="F986" s="645"/>
      <c r="G986" s="645"/>
      <c r="I986" s="644"/>
      <c r="J986" s="644"/>
      <c r="K986" s="644"/>
      <c r="L986" s="644"/>
    </row>
    <row r="987" spans="1:12" s="668" customFormat="1" x14ac:dyDescent="0.25">
      <c r="A987" s="644"/>
      <c r="B987" s="645"/>
      <c r="C987" s="645"/>
      <c r="D987" s="645"/>
      <c r="E987" s="645"/>
      <c r="F987" s="645"/>
      <c r="G987" s="645"/>
      <c r="I987" s="644"/>
      <c r="J987" s="644"/>
      <c r="K987" s="644"/>
      <c r="L987" s="644"/>
    </row>
    <row r="988" spans="1:12" s="668" customFormat="1" x14ac:dyDescent="0.25">
      <c r="A988" s="644"/>
      <c r="B988" s="645"/>
      <c r="C988" s="645"/>
      <c r="D988" s="645"/>
      <c r="E988" s="645"/>
      <c r="F988" s="645"/>
      <c r="G988" s="645"/>
      <c r="I988" s="644"/>
      <c r="J988" s="644"/>
      <c r="K988" s="644"/>
      <c r="L988" s="644"/>
    </row>
    <row r="989" spans="1:12" s="668" customFormat="1" x14ac:dyDescent="0.25">
      <c r="A989" s="644"/>
      <c r="B989" s="645"/>
      <c r="C989" s="645"/>
      <c r="D989" s="645"/>
      <c r="E989" s="645"/>
      <c r="F989" s="645"/>
      <c r="G989" s="645"/>
      <c r="I989" s="644"/>
      <c r="J989" s="644"/>
      <c r="K989" s="644"/>
      <c r="L989" s="644"/>
    </row>
    <row r="990" spans="1:12" s="668" customFormat="1" x14ac:dyDescent="0.25">
      <c r="A990" s="644"/>
      <c r="B990" s="645"/>
      <c r="C990" s="645"/>
      <c r="D990" s="645"/>
      <c r="E990" s="645"/>
      <c r="F990" s="645"/>
      <c r="G990" s="645"/>
      <c r="I990" s="644"/>
      <c r="J990" s="644"/>
      <c r="K990" s="644"/>
      <c r="L990" s="644"/>
    </row>
    <row r="991" spans="1:12" s="668" customFormat="1" x14ac:dyDescent="0.25">
      <c r="A991" s="644"/>
      <c r="B991" s="645"/>
      <c r="C991" s="645"/>
      <c r="D991" s="645"/>
      <c r="E991" s="645"/>
      <c r="F991" s="645"/>
      <c r="G991" s="645"/>
      <c r="I991" s="644"/>
      <c r="J991" s="644"/>
      <c r="K991" s="644"/>
      <c r="L991" s="644"/>
    </row>
    <row r="992" spans="1:12" s="668" customFormat="1" x14ac:dyDescent="0.25">
      <c r="A992" s="644"/>
      <c r="B992" s="645"/>
      <c r="C992" s="645"/>
      <c r="D992" s="645"/>
      <c r="E992" s="645"/>
      <c r="F992" s="645"/>
      <c r="G992" s="645"/>
      <c r="I992" s="644"/>
      <c r="J992" s="644"/>
      <c r="K992" s="644"/>
      <c r="L992" s="644"/>
    </row>
    <row r="993" spans="1:12" s="668" customFormat="1" x14ac:dyDescent="0.25">
      <c r="A993" s="644"/>
      <c r="B993" s="645"/>
      <c r="C993" s="645"/>
      <c r="D993" s="645"/>
      <c r="E993" s="645"/>
      <c r="F993" s="645"/>
      <c r="G993" s="645"/>
      <c r="I993" s="644"/>
      <c r="J993" s="644"/>
      <c r="K993" s="644"/>
      <c r="L993" s="644"/>
    </row>
    <row r="994" spans="1:12" s="668" customFormat="1" x14ac:dyDescent="0.25">
      <c r="A994" s="644"/>
      <c r="B994" s="645"/>
      <c r="C994" s="645"/>
      <c r="D994" s="645"/>
      <c r="E994" s="645"/>
      <c r="F994" s="645"/>
      <c r="G994" s="645"/>
      <c r="I994" s="644"/>
      <c r="J994" s="644"/>
      <c r="K994" s="644"/>
      <c r="L994" s="644"/>
    </row>
    <row r="995" spans="1:12" s="668" customFormat="1" x14ac:dyDescent="0.25">
      <c r="A995" s="644"/>
      <c r="B995" s="645"/>
      <c r="C995" s="645"/>
      <c r="D995" s="645"/>
      <c r="E995" s="645"/>
      <c r="F995" s="645"/>
      <c r="G995" s="645"/>
      <c r="I995" s="644"/>
      <c r="J995" s="644"/>
      <c r="K995" s="644"/>
      <c r="L995" s="644"/>
    </row>
    <row r="996" spans="1:12" s="668" customFormat="1" x14ac:dyDescent="0.25">
      <c r="A996" s="644"/>
      <c r="B996" s="645"/>
      <c r="C996" s="645"/>
      <c r="D996" s="645"/>
      <c r="E996" s="645"/>
      <c r="F996" s="645"/>
      <c r="G996" s="645"/>
      <c r="I996" s="644"/>
      <c r="J996" s="644"/>
      <c r="K996" s="644"/>
      <c r="L996" s="644"/>
    </row>
    <row r="997" spans="1:12" s="668" customFormat="1" x14ac:dyDescent="0.25">
      <c r="A997" s="644"/>
      <c r="B997" s="645"/>
      <c r="C997" s="645"/>
      <c r="D997" s="645"/>
      <c r="E997" s="645"/>
      <c r="F997" s="645"/>
      <c r="G997" s="645"/>
      <c r="I997" s="644"/>
      <c r="J997" s="644"/>
      <c r="K997" s="644"/>
      <c r="L997" s="644"/>
    </row>
    <row r="998" spans="1:12" s="668" customFormat="1" x14ac:dyDescent="0.25">
      <c r="A998" s="644"/>
      <c r="B998" s="645"/>
      <c r="C998" s="645"/>
      <c r="D998" s="645"/>
      <c r="E998" s="645"/>
      <c r="F998" s="645"/>
      <c r="G998" s="645"/>
      <c r="I998" s="644"/>
      <c r="J998" s="644"/>
      <c r="K998" s="644"/>
      <c r="L998" s="644"/>
    </row>
    <row r="999" spans="1:12" s="668" customFormat="1" x14ac:dyDescent="0.25">
      <c r="A999" s="644"/>
      <c r="B999" s="645"/>
      <c r="C999" s="645"/>
      <c r="D999" s="645"/>
      <c r="E999" s="645"/>
      <c r="F999" s="645"/>
      <c r="G999" s="645"/>
      <c r="I999" s="644"/>
      <c r="J999" s="644"/>
      <c r="K999" s="644"/>
      <c r="L999" s="644"/>
    </row>
    <row r="1000" spans="1:12" s="668" customFormat="1" x14ac:dyDescent="0.25">
      <c r="A1000" s="644"/>
      <c r="B1000" s="645"/>
      <c r="C1000" s="645"/>
      <c r="D1000" s="645"/>
      <c r="E1000" s="645"/>
      <c r="F1000" s="645"/>
      <c r="G1000" s="645"/>
      <c r="I1000" s="644"/>
      <c r="J1000" s="644"/>
      <c r="K1000" s="644"/>
      <c r="L1000" s="644"/>
    </row>
    <row r="1001" spans="1:12" s="668" customFormat="1" x14ac:dyDescent="0.25">
      <c r="A1001" s="644"/>
      <c r="B1001" s="645"/>
      <c r="C1001" s="645"/>
      <c r="D1001" s="645"/>
      <c r="E1001" s="645"/>
      <c r="F1001" s="645"/>
      <c r="G1001" s="645"/>
      <c r="I1001" s="644"/>
      <c r="J1001" s="644"/>
      <c r="K1001" s="644"/>
      <c r="L1001" s="644"/>
    </row>
    <row r="1002" spans="1:12" s="668" customFormat="1" x14ac:dyDescent="0.25">
      <c r="A1002" s="644"/>
      <c r="B1002" s="645"/>
      <c r="C1002" s="645"/>
      <c r="D1002" s="645"/>
      <c r="E1002" s="645"/>
      <c r="F1002" s="645"/>
      <c r="G1002" s="645"/>
      <c r="I1002" s="644"/>
      <c r="J1002" s="644"/>
      <c r="K1002" s="644"/>
      <c r="L1002" s="644"/>
    </row>
    <row r="1003" spans="1:12" s="668" customFormat="1" x14ac:dyDescent="0.25">
      <c r="A1003" s="644"/>
      <c r="B1003" s="645"/>
      <c r="C1003" s="645"/>
      <c r="D1003" s="645"/>
      <c r="E1003" s="645"/>
      <c r="F1003" s="645"/>
      <c r="G1003" s="645"/>
      <c r="I1003" s="644"/>
      <c r="J1003" s="644"/>
      <c r="K1003" s="644"/>
      <c r="L1003" s="644"/>
    </row>
    <row r="1004" spans="1:12" s="668" customFormat="1" x14ac:dyDescent="0.25">
      <c r="A1004" s="644"/>
      <c r="B1004" s="645"/>
      <c r="C1004" s="645"/>
      <c r="D1004" s="645"/>
      <c r="E1004" s="645"/>
      <c r="F1004" s="645"/>
      <c r="G1004" s="645"/>
      <c r="I1004" s="644"/>
      <c r="J1004" s="644"/>
      <c r="K1004" s="644"/>
      <c r="L1004" s="644"/>
    </row>
    <row r="1005" spans="1:12" s="668" customFormat="1" x14ac:dyDescent="0.25">
      <c r="A1005" s="644"/>
      <c r="B1005" s="645"/>
      <c r="C1005" s="645"/>
      <c r="D1005" s="645"/>
      <c r="E1005" s="645"/>
      <c r="F1005" s="645"/>
      <c r="G1005" s="645"/>
      <c r="I1005" s="644"/>
      <c r="J1005" s="644"/>
      <c r="K1005" s="644"/>
      <c r="L1005" s="644"/>
    </row>
    <row r="1006" spans="1:12" s="668" customFormat="1" x14ac:dyDescent="0.25">
      <c r="A1006" s="644"/>
      <c r="B1006" s="645"/>
      <c r="C1006" s="645"/>
      <c r="D1006" s="645"/>
      <c r="E1006" s="645"/>
      <c r="F1006" s="645"/>
      <c r="G1006" s="645"/>
      <c r="I1006" s="644"/>
      <c r="J1006" s="644"/>
      <c r="K1006" s="644"/>
      <c r="L1006" s="644"/>
    </row>
    <row r="1007" spans="1:12" s="668" customFormat="1" x14ac:dyDescent="0.25">
      <c r="A1007" s="644"/>
      <c r="B1007" s="645"/>
      <c r="C1007" s="645"/>
      <c r="D1007" s="645"/>
      <c r="E1007" s="645"/>
      <c r="F1007" s="645"/>
      <c r="G1007" s="645"/>
      <c r="I1007" s="644"/>
      <c r="J1007" s="644"/>
      <c r="K1007" s="644"/>
      <c r="L1007" s="644"/>
    </row>
    <row r="1008" spans="1:12" s="668" customFormat="1" x14ac:dyDescent="0.25">
      <c r="A1008" s="644"/>
      <c r="B1008" s="645"/>
      <c r="C1008" s="645"/>
      <c r="D1008" s="645"/>
      <c r="E1008" s="645"/>
      <c r="F1008" s="645"/>
      <c r="G1008" s="645"/>
      <c r="I1008" s="644"/>
      <c r="J1008" s="644"/>
      <c r="K1008" s="644"/>
      <c r="L1008" s="644"/>
    </row>
    <row r="1009" spans="1:12" s="668" customFormat="1" x14ac:dyDescent="0.25">
      <c r="A1009" s="644"/>
      <c r="B1009" s="645"/>
      <c r="C1009" s="645"/>
      <c r="D1009" s="645"/>
      <c r="E1009" s="645"/>
      <c r="F1009" s="645"/>
      <c r="G1009" s="645"/>
      <c r="I1009" s="644"/>
      <c r="J1009" s="644"/>
      <c r="K1009" s="644"/>
      <c r="L1009" s="644"/>
    </row>
    <row r="1010" spans="1:12" s="668" customFormat="1" x14ac:dyDescent="0.25">
      <c r="A1010" s="644"/>
      <c r="B1010" s="645"/>
      <c r="C1010" s="645"/>
      <c r="D1010" s="645"/>
      <c r="E1010" s="645"/>
      <c r="F1010" s="645"/>
      <c r="G1010" s="645"/>
      <c r="I1010" s="644"/>
      <c r="J1010" s="644"/>
      <c r="K1010" s="644"/>
      <c r="L1010" s="644"/>
    </row>
    <row r="1011" spans="1:12" s="668" customFormat="1" x14ac:dyDescent="0.25">
      <c r="A1011" s="644"/>
      <c r="B1011" s="645"/>
      <c r="C1011" s="645"/>
      <c r="D1011" s="645"/>
      <c r="E1011" s="645"/>
      <c r="F1011" s="645"/>
      <c r="G1011" s="645"/>
      <c r="I1011" s="644"/>
      <c r="J1011" s="644"/>
      <c r="K1011" s="644"/>
      <c r="L1011" s="644"/>
    </row>
    <row r="1012" spans="1:12" s="668" customFormat="1" x14ac:dyDescent="0.25">
      <c r="A1012" s="644"/>
      <c r="B1012" s="645"/>
      <c r="C1012" s="645"/>
      <c r="D1012" s="645"/>
      <c r="E1012" s="645"/>
      <c r="F1012" s="645"/>
      <c r="G1012" s="645"/>
      <c r="I1012" s="644"/>
      <c r="J1012" s="644"/>
      <c r="K1012" s="644"/>
      <c r="L1012" s="644"/>
    </row>
    <row r="1013" spans="1:12" s="668" customFormat="1" x14ac:dyDescent="0.25">
      <c r="A1013" s="644"/>
      <c r="B1013" s="645"/>
      <c r="C1013" s="645"/>
      <c r="D1013" s="645"/>
      <c r="E1013" s="645"/>
      <c r="F1013" s="645"/>
      <c r="G1013" s="645"/>
      <c r="I1013" s="644"/>
      <c r="J1013" s="644"/>
      <c r="K1013" s="644"/>
      <c r="L1013" s="644"/>
    </row>
    <row r="1014" spans="1:12" s="668" customFormat="1" x14ac:dyDescent="0.25">
      <c r="A1014" s="644"/>
      <c r="B1014" s="645"/>
      <c r="C1014" s="645"/>
      <c r="D1014" s="645"/>
      <c r="E1014" s="645"/>
      <c r="F1014" s="645"/>
      <c r="G1014" s="645"/>
      <c r="I1014" s="644"/>
      <c r="J1014" s="644"/>
      <c r="K1014" s="644"/>
      <c r="L1014" s="644"/>
    </row>
    <row r="1015" spans="1:12" s="668" customFormat="1" x14ac:dyDescent="0.25">
      <c r="A1015" s="644"/>
      <c r="B1015" s="645"/>
      <c r="C1015" s="645"/>
      <c r="D1015" s="645"/>
      <c r="E1015" s="645"/>
      <c r="F1015" s="645"/>
      <c r="G1015" s="645"/>
      <c r="I1015" s="644"/>
      <c r="J1015" s="644"/>
      <c r="K1015" s="644"/>
      <c r="L1015" s="644"/>
    </row>
    <row r="1016" spans="1:12" s="668" customFormat="1" x14ac:dyDescent="0.25">
      <c r="A1016" s="644"/>
      <c r="B1016" s="645"/>
      <c r="C1016" s="645"/>
      <c r="D1016" s="645"/>
      <c r="E1016" s="645"/>
      <c r="F1016" s="645"/>
      <c r="G1016" s="645"/>
      <c r="I1016" s="644"/>
      <c r="J1016" s="644"/>
      <c r="K1016" s="644"/>
      <c r="L1016" s="644"/>
    </row>
    <row r="1017" spans="1:12" s="668" customFormat="1" x14ac:dyDescent="0.25">
      <c r="A1017" s="644"/>
      <c r="B1017" s="645"/>
      <c r="C1017" s="645"/>
      <c r="D1017" s="645"/>
      <c r="E1017" s="645"/>
      <c r="F1017" s="645"/>
      <c r="G1017" s="645"/>
      <c r="I1017" s="644"/>
      <c r="J1017" s="644"/>
      <c r="K1017" s="644"/>
      <c r="L1017" s="644"/>
    </row>
    <row r="1018" spans="1:12" s="668" customFormat="1" x14ac:dyDescent="0.25">
      <c r="A1018" s="644"/>
      <c r="B1018" s="645"/>
      <c r="C1018" s="645"/>
      <c r="D1018" s="645"/>
      <c r="E1018" s="645"/>
      <c r="F1018" s="645"/>
      <c r="G1018" s="645"/>
      <c r="I1018" s="644"/>
      <c r="J1018" s="644"/>
      <c r="K1018" s="644"/>
      <c r="L1018" s="644"/>
    </row>
    <row r="1019" spans="1:12" s="668" customFormat="1" x14ac:dyDescent="0.25">
      <c r="A1019" s="644"/>
      <c r="B1019" s="645"/>
      <c r="C1019" s="645"/>
      <c r="D1019" s="645"/>
      <c r="E1019" s="645"/>
      <c r="F1019" s="645"/>
      <c r="G1019" s="645"/>
      <c r="I1019" s="644"/>
      <c r="J1019" s="644"/>
      <c r="K1019" s="644"/>
      <c r="L1019" s="644"/>
    </row>
    <row r="1020" spans="1:12" s="668" customFormat="1" x14ac:dyDescent="0.25">
      <c r="A1020" s="644"/>
      <c r="B1020" s="645"/>
      <c r="C1020" s="645"/>
      <c r="D1020" s="645"/>
      <c r="E1020" s="645"/>
      <c r="F1020" s="645"/>
      <c r="G1020" s="645"/>
      <c r="I1020" s="644"/>
      <c r="J1020" s="644"/>
      <c r="K1020" s="644"/>
      <c r="L1020" s="644"/>
    </row>
    <row r="1021" spans="1:12" s="668" customFormat="1" x14ac:dyDescent="0.25">
      <c r="A1021" s="644"/>
      <c r="B1021" s="645"/>
      <c r="C1021" s="645"/>
      <c r="D1021" s="645"/>
      <c r="E1021" s="645"/>
      <c r="F1021" s="645"/>
      <c r="G1021" s="645"/>
      <c r="I1021" s="644"/>
      <c r="J1021" s="644"/>
      <c r="K1021" s="644"/>
      <c r="L1021" s="644"/>
    </row>
    <row r="1022" spans="1:12" s="668" customFormat="1" x14ac:dyDescent="0.25">
      <c r="A1022" s="644"/>
      <c r="B1022" s="645"/>
      <c r="C1022" s="645"/>
      <c r="D1022" s="645"/>
      <c r="E1022" s="645"/>
      <c r="F1022" s="645"/>
      <c r="G1022" s="645"/>
      <c r="I1022" s="644"/>
      <c r="J1022" s="644"/>
      <c r="K1022" s="644"/>
      <c r="L1022" s="644"/>
    </row>
    <row r="1023" spans="1:12" s="668" customFormat="1" x14ac:dyDescent="0.25">
      <c r="A1023" s="644"/>
      <c r="B1023" s="645"/>
      <c r="C1023" s="645"/>
      <c r="D1023" s="645"/>
      <c r="E1023" s="645"/>
      <c r="F1023" s="645"/>
      <c r="G1023" s="645"/>
      <c r="I1023" s="644"/>
      <c r="J1023" s="644"/>
      <c r="K1023" s="644"/>
      <c r="L1023" s="644"/>
    </row>
    <row r="1024" spans="1:12" s="668" customFormat="1" x14ac:dyDescent="0.25">
      <c r="A1024" s="644"/>
      <c r="B1024" s="645"/>
      <c r="C1024" s="645"/>
      <c r="D1024" s="645"/>
      <c r="E1024" s="645"/>
      <c r="F1024" s="645"/>
      <c r="G1024" s="645"/>
      <c r="I1024" s="644"/>
      <c r="J1024" s="644"/>
      <c r="K1024" s="644"/>
      <c r="L1024" s="644"/>
    </row>
    <row r="1025" spans="1:12" s="668" customFormat="1" x14ac:dyDescent="0.25">
      <c r="A1025" s="644"/>
      <c r="B1025" s="645"/>
      <c r="C1025" s="645"/>
      <c r="D1025" s="645"/>
      <c r="E1025" s="645"/>
      <c r="F1025" s="645"/>
      <c r="G1025" s="645"/>
      <c r="I1025" s="644"/>
      <c r="J1025" s="644"/>
      <c r="K1025" s="644"/>
      <c r="L1025" s="644"/>
    </row>
    <row r="1026" spans="1:12" s="668" customFormat="1" x14ac:dyDescent="0.25">
      <c r="A1026" s="644"/>
      <c r="B1026" s="645"/>
      <c r="C1026" s="645"/>
      <c r="D1026" s="645"/>
      <c r="E1026" s="645"/>
      <c r="F1026" s="645"/>
      <c r="G1026" s="645"/>
      <c r="I1026" s="644"/>
      <c r="J1026" s="644"/>
      <c r="K1026" s="644"/>
      <c r="L1026" s="644"/>
    </row>
    <row r="1027" spans="1:12" s="668" customFormat="1" x14ac:dyDescent="0.25">
      <c r="A1027" s="644"/>
      <c r="B1027" s="645"/>
      <c r="C1027" s="645"/>
      <c r="D1027" s="645"/>
      <c r="E1027" s="645"/>
      <c r="F1027" s="645"/>
      <c r="G1027" s="645"/>
      <c r="I1027" s="644"/>
      <c r="J1027" s="644"/>
      <c r="K1027" s="644"/>
      <c r="L1027" s="644"/>
    </row>
    <row r="1028" spans="1:12" s="668" customFormat="1" x14ac:dyDescent="0.25">
      <c r="A1028" s="644"/>
      <c r="B1028" s="645"/>
      <c r="C1028" s="645"/>
      <c r="D1028" s="645"/>
      <c r="E1028" s="645"/>
      <c r="F1028" s="645"/>
      <c r="G1028" s="645"/>
      <c r="I1028" s="644"/>
      <c r="J1028" s="644"/>
      <c r="K1028" s="644"/>
      <c r="L1028" s="644"/>
    </row>
    <row r="1029" spans="1:12" s="668" customFormat="1" x14ac:dyDescent="0.25">
      <c r="A1029" s="644"/>
      <c r="B1029" s="645"/>
      <c r="C1029" s="645"/>
      <c r="D1029" s="645"/>
      <c r="E1029" s="645"/>
      <c r="F1029" s="645"/>
      <c r="G1029" s="645"/>
      <c r="I1029" s="644"/>
      <c r="J1029" s="644"/>
      <c r="K1029" s="644"/>
      <c r="L1029" s="644"/>
    </row>
    <row r="1030" spans="1:12" s="668" customFormat="1" x14ac:dyDescent="0.25">
      <c r="A1030" s="644"/>
      <c r="B1030" s="645"/>
      <c r="C1030" s="645"/>
      <c r="D1030" s="645"/>
      <c r="E1030" s="645"/>
      <c r="F1030" s="645"/>
      <c r="G1030" s="645"/>
      <c r="I1030" s="644"/>
      <c r="J1030" s="644"/>
      <c r="K1030" s="644"/>
      <c r="L1030" s="644"/>
    </row>
    <row r="1031" spans="1:12" s="668" customFormat="1" x14ac:dyDescent="0.25">
      <c r="A1031" s="644"/>
      <c r="B1031" s="645"/>
      <c r="C1031" s="645"/>
      <c r="D1031" s="645"/>
      <c r="E1031" s="645"/>
      <c r="F1031" s="645"/>
      <c r="G1031" s="645"/>
      <c r="I1031" s="644"/>
      <c r="J1031" s="644"/>
      <c r="K1031" s="644"/>
      <c r="L1031" s="644"/>
    </row>
    <row r="1032" spans="1:12" s="668" customFormat="1" x14ac:dyDescent="0.25">
      <c r="A1032" s="644"/>
      <c r="B1032" s="645"/>
      <c r="C1032" s="645"/>
      <c r="D1032" s="645"/>
      <c r="E1032" s="645"/>
      <c r="F1032" s="645"/>
      <c r="G1032" s="645"/>
      <c r="I1032" s="644"/>
      <c r="J1032" s="644"/>
      <c r="K1032" s="644"/>
      <c r="L1032" s="644"/>
    </row>
    <row r="1033" spans="1:12" s="668" customFormat="1" x14ac:dyDescent="0.25">
      <c r="A1033" s="644"/>
      <c r="B1033" s="645"/>
      <c r="C1033" s="645"/>
      <c r="D1033" s="645"/>
      <c r="E1033" s="645"/>
      <c r="F1033" s="645"/>
      <c r="G1033" s="645"/>
      <c r="I1033" s="644"/>
      <c r="J1033" s="644"/>
      <c r="K1033" s="644"/>
      <c r="L1033" s="644"/>
    </row>
    <row r="1034" spans="1:12" s="668" customFormat="1" x14ac:dyDescent="0.25">
      <c r="A1034" s="644"/>
      <c r="B1034" s="645"/>
      <c r="C1034" s="645"/>
      <c r="D1034" s="645"/>
      <c r="E1034" s="645"/>
      <c r="F1034" s="645"/>
      <c r="G1034" s="645"/>
      <c r="I1034" s="644"/>
      <c r="J1034" s="644"/>
      <c r="K1034" s="644"/>
      <c r="L1034" s="644"/>
    </row>
    <row r="1035" spans="1:12" s="668" customFormat="1" x14ac:dyDescent="0.25">
      <c r="A1035" s="644"/>
      <c r="B1035" s="645"/>
      <c r="C1035" s="645"/>
      <c r="D1035" s="645"/>
      <c r="E1035" s="645"/>
      <c r="F1035" s="645"/>
      <c r="G1035" s="645"/>
      <c r="I1035" s="644"/>
      <c r="J1035" s="644"/>
      <c r="K1035" s="644"/>
      <c r="L1035" s="644"/>
    </row>
    <row r="1036" spans="1:12" s="668" customFormat="1" x14ac:dyDescent="0.25">
      <c r="A1036" s="644"/>
      <c r="B1036" s="645"/>
      <c r="C1036" s="645"/>
      <c r="D1036" s="645"/>
      <c r="E1036" s="645"/>
      <c r="F1036" s="645"/>
      <c r="G1036" s="645"/>
      <c r="I1036" s="644"/>
      <c r="J1036" s="644"/>
      <c r="K1036" s="644"/>
      <c r="L1036" s="644"/>
    </row>
    <row r="1037" spans="1:12" s="668" customFormat="1" x14ac:dyDescent="0.25">
      <c r="A1037" s="644"/>
      <c r="B1037" s="645"/>
      <c r="C1037" s="645"/>
      <c r="D1037" s="645"/>
      <c r="E1037" s="645"/>
      <c r="F1037" s="645"/>
      <c r="G1037" s="645"/>
      <c r="I1037" s="644"/>
      <c r="J1037" s="644"/>
      <c r="K1037" s="644"/>
      <c r="L1037" s="644"/>
    </row>
    <row r="1038" spans="1:12" s="668" customFormat="1" x14ac:dyDescent="0.25">
      <c r="A1038" s="644"/>
      <c r="B1038" s="645"/>
      <c r="C1038" s="645"/>
      <c r="D1038" s="645"/>
      <c r="E1038" s="645"/>
      <c r="F1038" s="645"/>
      <c r="G1038" s="645"/>
      <c r="I1038" s="644"/>
      <c r="J1038" s="644"/>
      <c r="K1038" s="644"/>
      <c r="L1038" s="644"/>
    </row>
    <row r="1039" spans="1:12" s="668" customFormat="1" x14ac:dyDescent="0.25">
      <c r="A1039" s="644"/>
      <c r="B1039" s="645"/>
      <c r="C1039" s="645"/>
      <c r="D1039" s="645"/>
      <c r="E1039" s="645"/>
      <c r="F1039" s="645"/>
      <c r="G1039" s="645"/>
      <c r="I1039" s="644"/>
      <c r="J1039" s="644"/>
      <c r="K1039" s="644"/>
      <c r="L1039" s="644"/>
    </row>
    <row r="1040" spans="1:12" s="668" customFormat="1" x14ac:dyDescent="0.25">
      <c r="A1040" s="644"/>
      <c r="B1040" s="645"/>
      <c r="C1040" s="645"/>
      <c r="D1040" s="645"/>
      <c r="E1040" s="645"/>
      <c r="F1040" s="645"/>
      <c r="G1040" s="645"/>
      <c r="I1040" s="644"/>
      <c r="J1040" s="644"/>
      <c r="K1040" s="644"/>
      <c r="L1040" s="644"/>
    </row>
    <row r="1041" spans="1:12" s="668" customFormat="1" x14ac:dyDescent="0.25">
      <c r="A1041" s="644"/>
      <c r="B1041" s="645"/>
      <c r="C1041" s="645"/>
      <c r="D1041" s="645"/>
      <c r="E1041" s="645"/>
      <c r="F1041" s="645"/>
      <c r="G1041" s="645"/>
      <c r="I1041" s="644"/>
      <c r="J1041" s="644"/>
      <c r="K1041" s="644"/>
      <c r="L1041" s="644"/>
    </row>
    <row r="1042" spans="1:12" s="668" customFormat="1" x14ac:dyDescent="0.25">
      <c r="A1042" s="644"/>
      <c r="B1042" s="645"/>
      <c r="C1042" s="645"/>
      <c r="D1042" s="645"/>
      <c r="E1042" s="645"/>
      <c r="F1042" s="645"/>
      <c r="G1042" s="645"/>
      <c r="I1042" s="644"/>
      <c r="J1042" s="644"/>
      <c r="K1042" s="644"/>
      <c r="L1042" s="644"/>
    </row>
    <row r="1043" spans="1:12" s="668" customFormat="1" x14ac:dyDescent="0.25">
      <c r="A1043" s="644"/>
      <c r="B1043" s="645"/>
      <c r="C1043" s="645"/>
      <c r="D1043" s="645"/>
      <c r="E1043" s="645"/>
      <c r="F1043" s="645"/>
      <c r="G1043" s="645"/>
      <c r="I1043" s="644"/>
      <c r="J1043" s="644"/>
      <c r="K1043" s="644"/>
      <c r="L1043" s="644"/>
    </row>
    <row r="1044" spans="1:12" s="668" customFormat="1" x14ac:dyDescent="0.25">
      <c r="A1044" s="644"/>
      <c r="B1044" s="645"/>
      <c r="C1044" s="645"/>
      <c r="D1044" s="645"/>
      <c r="E1044" s="645"/>
      <c r="F1044" s="645"/>
      <c r="G1044" s="645"/>
      <c r="I1044" s="644"/>
      <c r="J1044" s="644"/>
      <c r="K1044" s="644"/>
      <c r="L1044" s="644"/>
    </row>
    <row r="1045" spans="1:12" s="668" customFormat="1" x14ac:dyDescent="0.25">
      <c r="A1045" s="644"/>
      <c r="B1045" s="645"/>
      <c r="C1045" s="645"/>
      <c r="D1045" s="645"/>
      <c r="E1045" s="645"/>
      <c r="F1045" s="645"/>
      <c r="G1045" s="645"/>
      <c r="I1045" s="644"/>
      <c r="J1045" s="644"/>
      <c r="K1045" s="644"/>
      <c r="L1045" s="644"/>
    </row>
    <row r="1046" spans="1:12" s="668" customFormat="1" x14ac:dyDescent="0.25">
      <c r="A1046" s="644"/>
      <c r="B1046" s="645"/>
      <c r="C1046" s="645"/>
      <c r="D1046" s="645"/>
      <c r="E1046" s="645"/>
      <c r="F1046" s="645"/>
      <c r="G1046" s="645"/>
      <c r="I1046" s="644"/>
      <c r="J1046" s="644"/>
      <c r="K1046" s="644"/>
      <c r="L1046" s="644"/>
    </row>
    <row r="1047" spans="1:12" s="668" customFormat="1" x14ac:dyDescent="0.25">
      <c r="A1047" s="644"/>
      <c r="B1047" s="645"/>
      <c r="C1047" s="645"/>
      <c r="D1047" s="645"/>
      <c r="E1047" s="645"/>
      <c r="F1047" s="645"/>
      <c r="G1047" s="645"/>
      <c r="I1047" s="644"/>
      <c r="J1047" s="644"/>
      <c r="K1047" s="644"/>
      <c r="L1047" s="644"/>
    </row>
    <row r="1048" spans="1:12" s="668" customFormat="1" x14ac:dyDescent="0.25">
      <c r="A1048" s="644"/>
      <c r="B1048" s="645"/>
      <c r="C1048" s="645"/>
      <c r="D1048" s="645"/>
      <c r="E1048" s="645"/>
      <c r="F1048" s="645"/>
      <c r="G1048" s="645"/>
      <c r="I1048" s="644"/>
      <c r="J1048" s="644"/>
      <c r="K1048" s="644"/>
      <c r="L1048" s="644"/>
    </row>
    <row r="1049" spans="1:12" s="668" customFormat="1" x14ac:dyDescent="0.25">
      <c r="A1049" s="644"/>
      <c r="B1049" s="645"/>
      <c r="C1049" s="645"/>
      <c r="D1049" s="645"/>
      <c r="E1049" s="645"/>
      <c r="F1049" s="645"/>
      <c r="G1049" s="645"/>
      <c r="I1049" s="644"/>
      <c r="J1049" s="644"/>
      <c r="K1049" s="644"/>
      <c r="L1049" s="644"/>
    </row>
    <row r="1050" spans="1:12" s="668" customFormat="1" x14ac:dyDescent="0.25">
      <c r="A1050" s="644"/>
      <c r="B1050" s="645"/>
      <c r="C1050" s="645"/>
      <c r="D1050" s="645"/>
      <c r="E1050" s="645"/>
      <c r="F1050" s="645"/>
      <c r="G1050" s="645"/>
      <c r="I1050" s="644"/>
      <c r="J1050" s="644"/>
      <c r="K1050" s="644"/>
      <c r="L1050" s="644"/>
    </row>
    <row r="1051" spans="1:12" s="668" customFormat="1" x14ac:dyDescent="0.25">
      <c r="A1051" s="644"/>
      <c r="B1051" s="645"/>
      <c r="C1051" s="645"/>
      <c r="D1051" s="645"/>
      <c r="E1051" s="645"/>
      <c r="F1051" s="645"/>
      <c r="G1051" s="645"/>
      <c r="I1051" s="644"/>
      <c r="J1051" s="644"/>
      <c r="K1051" s="644"/>
      <c r="L1051" s="644"/>
    </row>
    <row r="1052" spans="1:12" s="668" customFormat="1" x14ac:dyDescent="0.25">
      <c r="A1052" s="644"/>
      <c r="B1052" s="645"/>
      <c r="C1052" s="645"/>
      <c r="D1052" s="645"/>
      <c r="E1052" s="645"/>
      <c r="F1052" s="645"/>
      <c r="G1052" s="645"/>
      <c r="I1052" s="644"/>
      <c r="J1052" s="644"/>
      <c r="K1052" s="644"/>
      <c r="L1052" s="644"/>
    </row>
    <row r="1053" spans="1:12" s="668" customFormat="1" x14ac:dyDescent="0.25">
      <c r="A1053" s="644"/>
      <c r="B1053" s="645"/>
      <c r="C1053" s="645"/>
      <c r="D1053" s="645"/>
      <c r="E1053" s="645"/>
      <c r="F1053" s="645"/>
      <c r="G1053" s="645"/>
      <c r="I1053" s="644"/>
      <c r="J1053" s="644"/>
      <c r="K1053" s="644"/>
      <c r="L1053" s="644"/>
    </row>
    <row r="1054" spans="1:12" s="668" customFormat="1" x14ac:dyDescent="0.25">
      <c r="A1054" s="644"/>
      <c r="B1054" s="645"/>
      <c r="C1054" s="645"/>
      <c r="D1054" s="645"/>
      <c r="E1054" s="645"/>
      <c r="F1054" s="645"/>
      <c r="G1054" s="645"/>
      <c r="I1054" s="644"/>
      <c r="J1054" s="644"/>
      <c r="K1054" s="644"/>
      <c r="L1054" s="644"/>
    </row>
    <row r="1055" spans="1:12" s="668" customFormat="1" x14ac:dyDescent="0.25">
      <c r="A1055" s="644"/>
      <c r="B1055" s="645"/>
      <c r="C1055" s="645"/>
      <c r="D1055" s="645"/>
      <c r="E1055" s="645"/>
      <c r="F1055" s="645"/>
      <c r="G1055" s="645"/>
      <c r="I1055" s="644"/>
      <c r="J1055" s="644"/>
      <c r="K1055" s="644"/>
      <c r="L1055" s="644"/>
    </row>
    <row r="1056" spans="1:12" s="668" customFormat="1" x14ac:dyDescent="0.25">
      <c r="A1056" s="644"/>
      <c r="B1056" s="645"/>
      <c r="C1056" s="645"/>
      <c r="D1056" s="645"/>
      <c r="E1056" s="645"/>
      <c r="F1056" s="645"/>
      <c r="G1056" s="645"/>
      <c r="I1056" s="644"/>
      <c r="J1056" s="644"/>
      <c r="K1056" s="644"/>
      <c r="L1056" s="644"/>
    </row>
    <row r="1057" spans="1:12" s="668" customFormat="1" x14ac:dyDescent="0.25">
      <c r="A1057" s="644"/>
      <c r="B1057" s="645"/>
      <c r="C1057" s="645"/>
      <c r="D1057" s="645"/>
      <c r="E1057" s="645"/>
      <c r="F1057" s="645"/>
      <c r="G1057" s="645"/>
      <c r="I1057" s="644"/>
      <c r="J1057" s="644"/>
      <c r="K1057" s="644"/>
      <c r="L1057" s="644"/>
    </row>
    <row r="1058" spans="1:12" s="668" customFormat="1" x14ac:dyDescent="0.25">
      <c r="A1058" s="644"/>
      <c r="B1058" s="645"/>
      <c r="C1058" s="645"/>
      <c r="D1058" s="645"/>
      <c r="E1058" s="645"/>
      <c r="F1058" s="645"/>
      <c r="G1058" s="645"/>
      <c r="I1058" s="644"/>
      <c r="J1058" s="644"/>
      <c r="K1058" s="644"/>
      <c r="L1058" s="644"/>
    </row>
    <row r="1059" spans="1:12" s="668" customFormat="1" x14ac:dyDescent="0.25">
      <c r="A1059" s="644"/>
      <c r="B1059" s="645"/>
      <c r="C1059" s="645"/>
      <c r="D1059" s="645"/>
      <c r="E1059" s="645"/>
      <c r="F1059" s="645"/>
      <c r="G1059" s="645"/>
      <c r="I1059" s="644"/>
      <c r="J1059" s="644"/>
      <c r="K1059" s="644"/>
      <c r="L1059" s="644"/>
    </row>
    <row r="1060" spans="1:12" s="668" customFormat="1" x14ac:dyDescent="0.25">
      <c r="A1060" s="644"/>
      <c r="B1060" s="645"/>
      <c r="C1060" s="645"/>
      <c r="D1060" s="645"/>
      <c r="E1060" s="645"/>
      <c r="F1060" s="645"/>
      <c r="G1060" s="645"/>
      <c r="I1060" s="644"/>
      <c r="J1060" s="644"/>
      <c r="K1060" s="644"/>
      <c r="L1060" s="644"/>
    </row>
    <row r="1061" spans="1:12" s="668" customFormat="1" x14ac:dyDescent="0.25">
      <c r="A1061" s="644"/>
      <c r="B1061" s="645"/>
      <c r="C1061" s="645"/>
      <c r="D1061" s="645"/>
      <c r="E1061" s="645"/>
      <c r="F1061" s="645"/>
      <c r="G1061" s="645"/>
      <c r="I1061" s="644"/>
      <c r="J1061" s="644"/>
      <c r="K1061" s="644"/>
      <c r="L1061" s="644"/>
    </row>
    <row r="1062" spans="1:12" s="668" customFormat="1" x14ac:dyDescent="0.25">
      <c r="A1062" s="644"/>
      <c r="B1062" s="645"/>
      <c r="C1062" s="645"/>
      <c r="D1062" s="645"/>
      <c r="E1062" s="645"/>
      <c r="F1062" s="645"/>
      <c r="G1062" s="645"/>
      <c r="I1062" s="644"/>
      <c r="J1062" s="644"/>
      <c r="K1062" s="644"/>
      <c r="L1062" s="644"/>
    </row>
    <row r="1063" spans="1:12" s="668" customFormat="1" x14ac:dyDescent="0.25">
      <c r="A1063" s="644"/>
      <c r="B1063" s="645"/>
      <c r="C1063" s="645"/>
      <c r="D1063" s="645"/>
      <c r="E1063" s="645"/>
      <c r="F1063" s="645"/>
      <c r="G1063" s="645"/>
      <c r="I1063" s="644"/>
      <c r="J1063" s="644"/>
      <c r="K1063" s="644"/>
      <c r="L1063" s="644"/>
    </row>
    <row r="1064" spans="1:12" s="668" customFormat="1" x14ac:dyDescent="0.25">
      <c r="A1064" s="644"/>
      <c r="B1064" s="645"/>
      <c r="C1064" s="645"/>
      <c r="D1064" s="645"/>
      <c r="E1064" s="645"/>
      <c r="F1064" s="645"/>
      <c r="G1064" s="645"/>
      <c r="I1064" s="644"/>
      <c r="J1064" s="644"/>
      <c r="K1064" s="644"/>
      <c r="L1064" s="644"/>
    </row>
    <row r="1065" spans="1:12" s="668" customFormat="1" x14ac:dyDescent="0.25">
      <c r="A1065" s="644"/>
      <c r="B1065" s="645"/>
      <c r="C1065" s="645"/>
      <c r="D1065" s="645"/>
      <c r="E1065" s="645"/>
      <c r="F1065" s="645"/>
      <c r="G1065" s="645"/>
      <c r="I1065" s="644"/>
      <c r="J1065" s="644"/>
      <c r="K1065" s="644"/>
      <c r="L1065" s="644"/>
    </row>
    <row r="1066" spans="1:12" s="668" customFormat="1" x14ac:dyDescent="0.25">
      <c r="A1066" s="644"/>
      <c r="B1066" s="645"/>
      <c r="C1066" s="645"/>
      <c r="D1066" s="645"/>
      <c r="E1066" s="645"/>
      <c r="F1066" s="645"/>
      <c r="G1066" s="645"/>
      <c r="I1066" s="644"/>
      <c r="J1066" s="644"/>
      <c r="K1066" s="644"/>
      <c r="L1066" s="644"/>
    </row>
    <row r="1067" spans="1:12" s="668" customFormat="1" x14ac:dyDescent="0.25">
      <c r="A1067" s="644"/>
      <c r="B1067" s="645"/>
      <c r="C1067" s="645"/>
      <c r="D1067" s="645"/>
      <c r="E1067" s="645"/>
      <c r="F1067" s="645"/>
      <c r="G1067" s="645"/>
      <c r="I1067" s="644"/>
      <c r="J1067" s="644"/>
      <c r="K1067" s="644"/>
      <c r="L1067" s="644"/>
    </row>
    <row r="1068" spans="1:12" s="668" customFormat="1" x14ac:dyDescent="0.25">
      <c r="A1068" s="644"/>
      <c r="B1068" s="645"/>
      <c r="C1068" s="645"/>
      <c r="D1068" s="645"/>
      <c r="E1068" s="645"/>
      <c r="F1068" s="645"/>
      <c r="G1068" s="645"/>
      <c r="I1068" s="644"/>
      <c r="J1068" s="644"/>
      <c r="K1068" s="644"/>
      <c r="L1068" s="644"/>
    </row>
    <row r="1069" spans="1:12" s="668" customFormat="1" x14ac:dyDescent="0.25">
      <c r="A1069" s="644"/>
      <c r="B1069" s="645"/>
      <c r="C1069" s="645"/>
      <c r="D1069" s="645"/>
      <c r="E1069" s="645"/>
      <c r="F1069" s="645"/>
      <c r="G1069" s="645"/>
      <c r="I1069" s="644"/>
      <c r="J1069" s="644"/>
      <c r="K1069" s="644"/>
      <c r="L1069" s="644"/>
    </row>
    <row r="1070" spans="1:12" s="668" customFormat="1" x14ac:dyDescent="0.25">
      <c r="A1070" s="644"/>
      <c r="B1070" s="645"/>
      <c r="C1070" s="645"/>
      <c r="D1070" s="645"/>
      <c r="E1070" s="645"/>
      <c r="F1070" s="645"/>
      <c r="G1070" s="645"/>
      <c r="I1070" s="644"/>
      <c r="J1070" s="644"/>
      <c r="K1070" s="644"/>
      <c r="L1070" s="644"/>
    </row>
    <row r="1071" spans="1:12" s="668" customFormat="1" x14ac:dyDescent="0.25">
      <c r="A1071" s="644"/>
      <c r="B1071" s="645"/>
      <c r="C1071" s="645"/>
      <c r="D1071" s="645"/>
      <c r="E1071" s="645"/>
      <c r="F1071" s="645"/>
      <c r="G1071" s="645"/>
      <c r="I1071" s="644"/>
      <c r="J1071" s="644"/>
      <c r="K1071" s="644"/>
      <c r="L1071" s="644"/>
    </row>
    <row r="1072" spans="1:12" s="668" customFormat="1" x14ac:dyDescent="0.25">
      <c r="A1072" s="644"/>
      <c r="B1072" s="645"/>
      <c r="C1072" s="645"/>
      <c r="D1072" s="645"/>
      <c r="E1072" s="645"/>
      <c r="F1072" s="645"/>
      <c r="G1072" s="645"/>
      <c r="I1072" s="644"/>
      <c r="J1072" s="644"/>
      <c r="K1072" s="644"/>
      <c r="L1072" s="644"/>
    </row>
    <row r="1073" spans="1:12" s="668" customFormat="1" x14ac:dyDescent="0.25">
      <c r="A1073" s="644"/>
      <c r="B1073" s="645"/>
      <c r="C1073" s="645"/>
      <c r="D1073" s="645"/>
      <c r="E1073" s="645"/>
      <c r="F1073" s="645"/>
      <c r="G1073" s="645"/>
      <c r="I1073" s="644"/>
      <c r="J1073" s="644"/>
      <c r="K1073" s="644"/>
      <c r="L1073" s="644"/>
    </row>
    <row r="1074" spans="1:12" s="668" customFormat="1" x14ac:dyDescent="0.25">
      <c r="A1074" s="644"/>
      <c r="B1074" s="645"/>
      <c r="C1074" s="645"/>
      <c r="D1074" s="645"/>
      <c r="E1074" s="645"/>
      <c r="F1074" s="645"/>
      <c r="G1074" s="645"/>
      <c r="I1074" s="644"/>
      <c r="J1074" s="644"/>
      <c r="K1074" s="644"/>
      <c r="L1074" s="644"/>
    </row>
    <row r="1075" spans="1:12" s="668" customFormat="1" x14ac:dyDescent="0.25">
      <c r="A1075" s="644"/>
      <c r="B1075" s="645"/>
      <c r="C1075" s="645"/>
      <c r="D1075" s="645"/>
      <c r="E1075" s="645"/>
      <c r="F1075" s="645"/>
      <c r="G1075" s="645"/>
      <c r="I1075" s="644"/>
      <c r="J1075" s="644"/>
      <c r="K1075" s="644"/>
      <c r="L1075" s="644"/>
    </row>
    <row r="1076" spans="1:12" s="668" customFormat="1" x14ac:dyDescent="0.25">
      <c r="A1076" s="644"/>
      <c r="B1076" s="645"/>
      <c r="C1076" s="645"/>
      <c r="D1076" s="645"/>
      <c r="E1076" s="645"/>
      <c r="F1076" s="645"/>
      <c r="G1076" s="645"/>
      <c r="I1076" s="644"/>
      <c r="J1076" s="644"/>
      <c r="K1076" s="644"/>
      <c r="L1076" s="644"/>
    </row>
    <row r="1077" spans="1:12" s="668" customFormat="1" x14ac:dyDescent="0.25">
      <c r="A1077" s="644"/>
      <c r="B1077" s="645"/>
      <c r="C1077" s="645"/>
      <c r="D1077" s="645"/>
      <c r="E1077" s="645"/>
      <c r="F1077" s="645"/>
      <c r="G1077" s="645"/>
      <c r="I1077" s="644"/>
      <c r="J1077" s="644"/>
      <c r="K1077" s="644"/>
      <c r="L1077" s="644"/>
    </row>
    <row r="1078" spans="1:12" s="668" customFormat="1" x14ac:dyDescent="0.25">
      <c r="A1078" s="644"/>
      <c r="B1078" s="645"/>
      <c r="C1078" s="645"/>
      <c r="D1078" s="645"/>
      <c r="E1078" s="645"/>
      <c r="F1078" s="645"/>
      <c r="G1078" s="645"/>
      <c r="I1078" s="644"/>
      <c r="J1078" s="644"/>
      <c r="K1078" s="644"/>
      <c r="L1078" s="644"/>
    </row>
    <row r="1079" spans="1:12" s="668" customFormat="1" x14ac:dyDescent="0.25">
      <c r="A1079" s="644"/>
      <c r="B1079" s="645"/>
      <c r="C1079" s="645"/>
      <c r="D1079" s="645"/>
      <c r="E1079" s="645"/>
      <c r="F1079" s="645"/>
      <c r="G1079" s="645"/>
      <c r="I1079" s="644"/>
      <c r="J1079" s="644"/>
      <c r="K1079" s="644"/>
      <c r="L1079" s="644"/>
    </row>
    <row r="1080" spans="1:12" s="668" customFormat="1" x14ac:dyDescent="0.25">
      <c r="A1080" s="644"/>
      <c r="B1080" s="645"/>
      <c r="C1080" s="645"/>
      <c r="D1080" s="645"/>
      <c r="E1080" s="645"/>
      <c r="F1080" s="645"/>
      <c r="G1080" s="645"/>
      <c r="I1080" s="644"/>
      <c r="J1080" s="644"/>
      <c r="K1080" s="644"/>
      <c r="L1080" s="644"/>
    </row>
    <row r="1081" spans="1:12" s="668" customFormat="1" x14ac:dyDescent="0.25">
      <c r="A1081" s="644"/>
      <c r="B1081" s="645"/>
      <c r="C1081" s="645"/>
      <c r="D1081" s="645"/>
      <c r="E1081" s="645"/>
      <c r="F1081" s="645"/>
      <c r="G1081" s="645"/>
      <c r="I1081" s="644"/>
      <c r="J1081" s="644"/>
      <c r="K1081" s="644"/>
      <c r="L1081" s="644"/>
    </row>
    <row r="1082" spans="1:12" s="668" customFormat="1" x14ac:dyDescent="0.25">
      <c r="A1082" s="644"/>
      <c r="B1082" s="645"/>
      <c r="C1082" s="645"/>
      <c r="D1082" s="645"/>
      <c r="E1082" s="645"/>
      <c r="F1082" s="645"/>
      <c r="G1082" s="645"/>
      <c r="I1082" s="644"/>
      <c r="J1082" s="644"/>
      <c r="K1082" s="644"/>
      <c r="L1082" s="644"/>
    </row>
    <row r="1083" spans="1:12" s="668" customFormat="1" x14ac:dyDescent="0.25">
      <c r="A1083" s="644"/>
      <c r="B1083" s="645"/>
      <c r="C1083" s="645"/>
      <c r="D1083" s="645"/>
      <c r="E1083" s="645"/>
      <c r="F1083" s="645"/>
      <c r="G1083" s="645"/>
      <c r="I1083" s="644"/>
      <c r="J1083" s="644"/>
      <c r="K1083" s="644"/>
      <c r="L1083" s="644"/>
    </row>
    <row r="1084" spans="1:12" s="668" customFormat="1" x14ac:dyDescent="0.25">
      <c r="A1084" s="644"/>
      <c r="B1084" s="645"/>
      <c r="C1084" s="645"/>
      <c r="D1084" s="645"/>
      <c r="E1084" s="645"/>
      <c r="F1084" s="645"/>
      <c r="G1084" s="645"/>
      <c r="I1084" s="644"/>
      <c r="J1084" s="644"/>
      <c r="K1084" s="644"/>
      <c r="L1084" s="644"/>
    </row>
    <row r="1085" spans="1:12" s="668" customFormat="1" x14ac:dyDescent="0.25">
      <c r="A1085" s="644"/>
      <c r="B1085" s="645"/>
      <c r="C1085" s="645"/>
      <c r="D1085" s="645"/>
      <c r="E1085" s="645"/>
      <c r="F1085" s="645"/>
      <c r="G1085" s="645"/>
      <c r="I1085" s="644"/>
      <c r="J1085" s="644"/>
      <c r="K1085" s="644"/>
      <c r="L1085" s="644"/>
    </row>
    <row r="1086" spans="1:12" s="668" customFormat="1" x14ac:dyDescent="0.25">
      <c r="A1086" s="644"/>
      <c r="B1086" s="645"/>
      <c r="C1086" s="645"/>
      <c r="D1086" s="645"/>
      <c r="E1086" s="645"/>
      <c r="F1086" s="645"/>
      <c r="G1086" s="645"/>
      <c r="I1086" s="644"/>
      <c r="J1086" s="644"/>
      <c r="K1086" s="644"/>
      <c r="L1086" s="644"/>
    </row>
    <row r="1087" spans="1:12" s="668" customFormat="1" x14ac:dyDescent="0.25">
      <c r="A1087" s="644"/>
      <c r="B1087" s="645"/>
      <c r="C1087" s="645"/>
      <c r="D1087" s="645"/>
      <c r="E1087" s="645"/>
      <c r="F1087" s="645"/>
      <c r="G1087" s="645"/>
      <c r="I1087" s="644"/>
      <c r="J1087" s="644"/>
      <c r="K1087" s="644"/>
      <c r="L1087" s="644"/>
    </row>
    <row r="1088" spans="1:12" s="668" customFormat="1" x14ac:dyDescent="0.25">
      <c r="A1088" s="644"/>
      <c r="B1088" s="645"/>
      <c r="C1088" s="645"/>
      <c r="D1088" s="645"/>
      <c r="E1088" s="645"/>
      <c r="F1088" s="645"/>
      <c r="G1088" s="645"/>
      <c r="I1088" s="644"/>
      <c r="J1088" s="644"/>
      <c r="K1088" s="644"/>
      <c r="L1088" s="644"/>
    </row>
    <row r="1089" spans="1:12" s="668" customFormat="1" x14ac:dyDescent="0.25">
      <c r="A1089" s="644"/>
      <c r="B1089" s="645"/>
      <c r="C1089" s="645"/>
      <c r="D1089" s="645"/>
      <c r="E1089" s="645"/>
      <c r="F1089" s="645"/>
      <c r="G1089" s="645"/>
      <c r="I1089" s="644"/>
      <c r="J1089" s="644"/>
      <c r="K1089" s="644"/>
      <c r="L1089" s="644"/>
    </row>
    <row r="1090" spans="1:12" s="668" customFormat="1" x14ac:dyDescent="0.25">
      <c r="A1090" s="644"/>
      <c r="B1090" s="645"/>
      <c r="C1090" s="645"/>
      <c r="D1090" s="645"/>
      <c r="E1090" s="645"/>
      <c r="F1090" s="645"/>
      <c r="G1090" s="645"/>
      <c r="I1090" s="644"/>
      <c r="J1090" s="644"/>
      <c r="K1090" s="644"/>
      <c r="L1090" s="644"/>
    </row>
    <row r="1091" spans="1:12" s="668" customFormat="1" x14ac:dyDescent="0.25">
      <c r="A1091" s="644"/>
      <c r="B1091" s="645"/>
      <c r="C1091" s="645"/>
      <c r="D1091" s="645"/>
      <c r="E1091" s="645"/>
      <c r="F1091" s="645"/>
      <c r="G1091" s="645"/>
      <c r="I1091" s="644"/>
      <c r="J1091" s="644"/>
      <c r="K1091" s="644"/>
      <c r="L1091" s="644"/>
    </row>
    <row r="1092" spans="1:12" s="668" customFormat="1" x14ac:dyDescent="0.25">
      <c r="A1092" s="644"/>
      <c r="B1092" s="645"/>
      <c r="C1092" s="645"/>
      <c r="D1092" s="645"/>
      <c r="E1092" s="645"/>
      <c r="F1092" s="645"/>
      <c r="G1092" s="645"/>
      <c r="I1092" s="644"/>
      <c r="J1092" s="644"/>
      <c r="K1092" s="644"/>
      <c r="L1092" s="644"/>
    </row>
    <row r="1093" spans="1:12" s="668" customFormat="1" x14ac:dyDescent="0.25">
      <c r="A1093" s="644"/>
      <c r="B1093" s="645"/>
      <c r="C1093" s="645"/>
      <c r="D1093" s="645"/>
      <c r="E1093" s="645"/>
      <c r="F1093" s="645"/>
      <c r="G1093" s="645"/>
      <c r="I1093" s="644"/>
      <c r="J1093" s="644"/>
      <c r="K1093" s="644"/>
      <c r="L1093" s="644"/>
    </row>
    <row r="1094" spans="1:12" s="668" customFormat="1" x14ac:dyDescent="0.25">
      <c r="A1094" s="644"/>
      <c r="B1094" s="645"/>
      <c r="C1094" s="645"/>
      <c r="D1094" s="645"/>
      <c r="E1094" s="645"/>
      <c r="F1094" s="645"/>
      <c r="G1094" s="645"/>
      <c r="I1094" s="644"/>
      <c r="J1094" s="644"/>
      <c r="K1094" s="644"/>
      <c r="L1094" s="644"/>
    </row>
    <row r="1095" spans="1:12" s="668" customFormat="1" x14ac:dyDescent="0.25">
      <c r="A1095" s="644"/>
      <c r="B1095" s="645"/>
      <c r="C1095" s="645"/>
      <c r="D1095" s="645"/>
      <c r="E1095" s="645"/>
      <c r="F1095" s="645"/>
      <c r="G1095" s="645"/>
      <c r="I1095" s="644"/>
      <c r="J1095" s="644"/>
      <c r="K1095" s="644"/>
      <c r="L1095" s="644"/>
    </row>
    <row r="1096" spans="1:12" s="668" customFormat="1" x14ac:dyDescent="0.25">
      <c r="A1096" s="644"/>
      <c r="B1096" s="645"/>
      <c r="C1096" s="645"/>
      <c r="D1096" s="645"/>
      <c r="E1096" s="645"/>
      <c r="F1096" s="645"/>
      <c r="G1096" s="645"/>
      <c r="I1096" s="644"/>
      <c r="J1096" s="644"/>
      <c r="K1096" s="644"/>
      <c r="L1096" s="644"/>
    </row>
    <row r="1097" spans="1:12" s="668" customFormat="1" x14ac:dyDescent="0.25">
      <c r="A1097" s="644"/>
      <c r="B1097" s="645"/>
      <c r="C1097" s="645"/>
      <c r="D1097" s="645"/>
      <c r="E1097" s="645"/>
      <c r="F1097" s="645"/>
      <c r="G1097" s="645"/>
      <c r="I1097" s="644"/>
      <c r="J1097" s="644"/>
      <c r="K1097" s="644"/>
      <c r="L1097" s="644"/>
    </row>
    <row r="1098" spans="1:12" s="668" customFormat="1" x14ac:dyDescent="0.25">
      <c r="A1098" s="644"/>
      <c r="B1098" s="645"/>
      <c r="C1098" s="645"/>
      <c r="D1098" s="645"/>
      <c r="E1098" s="645"/>
      <c r="F1098" s="645"/>
      <c r="G1098" s="645"/>
      <c r="I1098" s="644"/>
      <c r="J1098" s="644"/>
      <c r="K1098" s="644"/>
      <c r="L1098" s="644"/>
    </row>
    <row r="1099" spans="1:12" s="668" customFormat="1" x14ac:dyDescent="0.25">
      <c r="A1099" s="644"/>
      <c r="B1099" s="645"/>
      <c r="C1099" s="645"/>
      <c r="D1099" s="645"/>
      <c r="E1099" s="645"/>
      <c r="F1099" s="645"/>
      <c r="G1099" s="645"/>
      <c r="I1099" s="644"/>
      <c r="J1099" s="644"/>
      <c r="K1099" s="644"/>
      <c r="L1099" s="644"/>
    </row>
    <row r="1100" spans="1:12" s="668" customFormat="1" x14ac:dyDescent="0.25">
      <c r="A1100" s="644"/>
      <c r="B1100" s="645"/>
      <c r="C1100" s="645"/>
      <c r="D1100" s="645"/>
      <c r="E1100" s="645"/>
      <c r="F1100" s="645"/>
      <c r="G1100" s="645"/>
      <c r="I1100" s="644"/>
      <c r="J1100" s="644"/>
      <c r="K1100" s="644"/>
      <c r="L1100" s="644"/>
    </row>
    <row r="1101" spans="1:12" s="668" customFormat="1" x14ac:dyDescent="0.25">
      <c r="A1101" s="644"/>
      <c r="B1101" s="645"/>
      <c r="C1101" s="645"/>
      <c r="D1101" s="645"/>
      <c r="E1101" s="645"/>
      <c r="F1101" s="645"/>
      <c r="G1101" s="645"/>
      <c r="I1101" s="644"/>
      <c r="J1101" s="644"/>
      <c r="K1101" s="644"/>
      <c r="L1101" s="644"/>
    </row>
    <row r="1102" spans="1:12" s="668" customFormat="1" x14ac:dyDescent="0.25">
      <c r="A1102" s="644"/>
      <c r="B1102" s="645"/>
      <c r="C1102" s="645"/>
      <c r="D1102" s="645"/>
      <c r="E1102" s="645"/>
      <c r="F1102" s="645"/>
      <c r="G1102" s="645"/>
      <c r="I1102" s="644"/>
      <c r="J1102" s="644"/>
      <c r="K1102" s="644"/>
      <c r="L1102" s="644"/>
    </row>
    <row r="1103" spans="1:12" s="668" customFormat="1" x14ac:dyDescent="0.25">
      <c r="A1103" s="644"/>
      <c r="B1103" s="645"/>
      <c r="C1103" s="645"/>
      <c r="D1103" s="645"/>
      <c r="E1103" s="645"/>
      <c r="F1103" s="645"/>
      <c r="G1103" s="645"/>
      <c r="I1103" s="644"/>
      <c r="J1103" s="644"/>
      <c r="K1103" s="644"/>
      <c r="L1103" s="644"/>
    </row>
    <row r="1104" spans="1:12" s="668" customFormat="1" x14ac:dyDescent="0.25">
      <c r="A1104" s="644"/>
      <c r="B1104" s="645"/>
      <c r="C1104" s="645"/>
      <c r="D1104" s="645"/>
      <c r="E1104" s="645"/>
      <c r="F1104" s="645"/>
      <c r="G1104" s="645"/>
      <c r="I1104" s="644"/>
      <c r="J1104" s="644"/>
      <c r="K1104" s="644"/>
      <c r="L1104" s="644"/>
    </row>
    <row r="1105" spans="1:12" s="668" customFormat="1" x14ac:dyDescent="0.25">
      <c r="A1105" s="644"/>
      <c r="B1105" s="645"/>
      <c r="C1105" s="645"/>
      <c r="D1105" s="645"/>
      <c r="E1105" s="645"/>
      <c r="F1105" s="645"/>
      <c r="G1105" s="645"/>
      <c r="I1105" s="644"/>
      <c r="J1105" s="644"/>
      <c r="K1105" s="644"/>
      <c r="L1105" s="644"/>
    </row>
    <row r="1106" spans="1:12" s="668" customFormat="1" x14ac:dyDescent="0.25">
      <c r="A1106" s="644"/>
      <c r="B1106" s="645"/>
      <c r="C1106" s="645"/>
      <c r="D1106" s="645"/>
      <c r="E1106" s="645"/>
      <c r="F1106" s="645"/>
      <c r="G1106" s="645"/>
      <c r="I1106" s="644"/>
      <c r="J1106" s="644"/>
      <c r="K1106" s="644"/>
      <c r="L1106" s="644"/>
    </row>
    <row r="1107" spans="1:12" s="668" customFormat="1" x14ac:dyDescent="0.25">
      <c r="A1107" s="644"/>
      <c r="B1107" s="645"/>
      <c r="C1107" s="645"/>
      <c r="D1107" s="645"/>
      <c r="E1107" s="645"/>
      <c r="F1107" s="645"/>
      <c r="G1107" s="645"/>
      <c r="I1107" s="644"/>
      <c r="J1107" s="644"/>
      <c r="K1107" s="644"/>
      <c r="L1107" s="644"/>
    </row>
    <row r="1108" spans="1:12" s="668" customFormat="1" x14ac:dyDescent="0.25">
      <c r="A1108" s="644"/>
      <c r="B1108" s="645"/>
      <c r="C1108" s="645"/>
      <c r="D1108" s="645"/>
      <c r="E1108" s="645"/>
      <c r="F1108" s="645"/>
      <c r="G1108" s="645"/>
      <c r="I1108" s="644"/>
      <c r="J1108" s="644"/>
      <c r="K1108" s="644"/>
      <c r="L1108" s="644"/>
    </row>
    <row r="1109" spans="1:12" s="668" customFormat="1" x14ac:dyDescent="0.25">
      <c r="A1109" s="644"/>
      <c r="B1109" s="645"/>
      <c r="C1109" s="645"/>
      <c r="D1109" s="645"/>
      <c r="E1109" s="645"/>
      <c r="F1109" s="645"/>
      <c r="G1109" s="645"/>
      <c r="I1109" s="644"/>
      <c r="J1109" s="644"/>
      <c r="K1109" s="644"/>
      <c r="L1109" s="644"/>
    </row>
    <row r="1110" spans="1:12" s="668" customFormat="1" x14ac:dyDescent="0.25">
      <c r="A1110" s="644"/>
      <c r="B1110" s="645"/>
      <c r="C1110" s="645"/>
      <c r="D1110" s="645"/>
      <c r="E1110" s="645"/>
      <c r="F1110" s="645"/>
      <c r="G1110" s="645"/>
      <c r="I1110" s="644"/>
      <c r="J1110" s="644"/>
      <c r="K1110" s="644"/>
      <c r="L1110" s="644"/>
    </row>
    <row r="1111" spans="1:12" s="668" customFormat="1" x14ac:dyDescent="0.25">
      <c r="A1111" s="644"/>
      <c r="B1111" s="645"/>
      <c r="C1111" s="645"/>
      <c r="D1111" s="645"/>
      <c r="E1111" s="645"/>
      <c r="F1111" s="645"/>
      <c r="G1111" s="645"/>
      <c r="I1111" s="644"/>
      <c r="J1111" s="644"/>
      <c r="K1111" s="644"/>
      <c r="L1111" s="644"/>
    </row>
    <row r="1112" spans="1:12" s="668" customFormat="1" x14ac:dyDescent="0.25">
      <c r="A1112" s="644"/>
      <c r="B1112" s="645"/>
      <c r="C1112" s="645"/>
      <c r="D1112" s="645"/>
      <c r="E1112" s="645"/>
      <c r="F1112" s="645"/>
      <c r="G1112" s="645"/>
      <c r="I1112" s="644"/>
      <c r="J1112" s="644"/>
      <c r="K1112" s="644"/>
      <c r="L1112" s="644"/>
    </row>
    <row r="1113" spans="1:12" s="668" customFormat="1" x14ac:dyDescent="0.25">
      <c r="A1113" s="644"/>
      <c r="B1113" s="645"/>
      <c r="C1113" s="645"/>
      <c r="D1113" s="645"/>
      <c r="E1113" s="645"/>
      <c r="F1113" s="645"/>
      <c r="G1113" s="645"/>
      <c r="I1113" s="644"/>
      <c r="J1113" s="644"/>
      <c r="K1113" s="644"/>
      <c r="L1113" s="644"/>
    </row>
    <row r="1114" spans="1:12" s="668" customFormat="1" x14ac:dyDescent="0.25">
      <c r="A1114" s="644"/>
      <c r="B1114" s="645"/>
      <c r="C1114" s="645"/>
      <c r="D1114" s="645"/>
      <c r="E1114" s="645"/>
      <c r="F1114" s="645"/>
      <c r="G1114" s="645"/>
      <c r="I1114" s="644"/>
      <c r="J1114" s="644"/>
      <c r="K1114" s="644"/>
      <c r="L1114" s="644"/>
    </row>
    <row r="1115" spans="1:12" s="668" customFormat="1" x14ac:dyDescent="0.25">
      <c r="A1115" s="644"/>
      <c r="B1115" s="645"/>
      <c r="C1115" s="645"/>
      <c r="D1115" s="645"/>
      <c r="E1115" s="645"/>
      <c r="F1115" s="645"/>
      <c r="G1115" s="645"/>
      <c r="I1115" s="644"/>
      <c r="J1115" s="644"/>
      <c r="K1115" s="644"/>
      <c r="L1115" s="644"/>
    </row>
    <row r="1116" spans="1:12" s="668" customFormat="1" x14ac:dyDescent="0.25">
      <c r="A1116" s="644"/>
      <c r="B1116" s="645"/>
      <c r="C1116" s="645"/>
      <c r="D1116" s="645"/>
      <c r="E1116" s="645"/>
      <c r="F1116" s="645"/>
      <c r="G1116" s="645"/>
      <c r="I1116" s="644"/>
      <c r="J1116" s="644"/>
      <c r="K1116" s="644"/>
      <c r="L1116" s="644"/>
    </row>
    <row r="1117" spans="1:12" s="668" customFormat="1" x14ac:dyDescent="0.25">
      <c r="A1117" s="644"/>
      <c r="B1117" s="645"/>
      <c r="C1117" s="645"/>
      <c r="D1117" s="645"/>
      <c r="E1117" s="645"/>
      <c r="F1117" s="645"/>
      <c r="G1117" s="645"/>
      <c r="I1117" s="644"/>
      <c r="J1117" s="644"/>
      <c r="K1117" s="644"/>
      <c r="L1117" s="644"/>
    </row>
    <row r="1118" spans="1:12" s="668" customFormat="1" x14ac:dyDescent="0.25">
      <c r="A1118" s="644"/>
      <c r="B1118" s="645"/>
      <c r="C1118" s="645"/>
      <c r="D1118" s="645"/>
      <c r="E1118" s="645"/>
      <c r="F1118" s="645"/>
      <c r="G1118" s="645"/>
      <c r="I1118" s="644"/>
      <c r="J1118" s="644"/>
      <c r="K1118" s="644"/>
      <c r="L1118" s="644"/>
    </row>
    <row r="1119" spans="1:12" s="668" customFormat="1" x14ac:dyDescent="0.25">
      <c r="A1119" s="644"/>
      <c r="B1119" s="645"/>
      <c r="C1119" s="645"/>
      <c r="D1119" s="645"/>
      <c r="E1119" s="645"/>
      <c r="F1119" s="645"/>
      <c r="G1119" s="645"/>
      <c r="I1119" s="644"/>
      <c r="J1119" s="644"/>
      <c r="K1119" s="644"/>
      <c r="L1119" s="644"/>
    </row>
    <row r="1120" spans="1:12" s="668" customFormat="1" x14ac:dyDescent="0.25">
      <c r="A1120" s="644"/>
      <c r="B1120" s="645"/>
      <c r="C1120" s="645"/>
      <c r="D1120" s="645"/>
      <c r="E1120" s="645"/>
      <c r="F1120" s="645"/>
      <c r="G1120" s="645"/>
      <c r="I1120" s="644"/>
      <c r="J1120" s="644"/>
      <c r="K1120" s="644"/>
      <c r="L1120" s="644"/>
    </row>
    <row r="1121" spans="1:12" s="668" customFormat="1" x14ac:dyDescent="0.25">
      <c r="A1121" s="644"/>
      <c r="B1121" s="645"/>
      <c r="C1121" s="645"/>
      <c r="D1121" s="645"/>
      <c r="E1121" s="645"/>
      <c r="F1121" s="645"/>
      <c r="G1121" s="645"/>
      <c r="I1121" s="644"/>
      <c r="J1121" s="644"/>
      <c r="K1121" s="644"/>
      <c r="L1121" s="644"/>
    </row>
    <row r="1122" spans="1:12" s="668" customFormat="1" x14ac:dyDescent="0.25">
      <c r="A1122" s="644"/>
      <c r="B1122" s="645"/>
      <c r="C1122" s="645"/>
      <c r="D1122" s="645"/>
      <c r="E1122" s="645"/>
      <c r="F1122" s="645"/>
      <c r="G1122" s="645"/>
      <c r="I1122" s="644"/>
      <c r="J1122" s="644"/>
      <c r="K1122" s="644"/>
      <c r="L1122" s="644"/>
    </row>
    <row r="1123" spans="1:12" s="668" customFormat="1" x14ac:dyDescent="0.25">
      <c r="A1123" s="644"/>
      <c r="B1123" s="645"/>
      <c r="C1123" s="645"/>
      <c r="D1123" s="645"/>
      <c r="E1123" s="645"/>
      <c r="F1123" s="645"/>
      <c r="G1123" s="645"/>
      <c r="I1123" s="644"/>
      <c r="J1123" s="644"/>
      <c r="K1123" s="644"/>
      <c r="L1123" s="644"/>
    </row>
    <row r="1124" spans="1:12" s="668" customFormat="1" x14ac:dyDescent="0.25">
      <c r="A1124" s="644"/>
      <c r="B1124" s="645"/>
      <c r="C1124" s="645"/>
      <c r="D1124" s="645"/>
      <c r="E1124" s="645"/>
      <c r="F1124" s="645"/>
      <c r="G1124" s="645"/>
      <c r="I1124" s="644"/>
      <c r="J1124" s="644"/>
      <c r="K1124" s="644"/>
      <c r="L1124" s="644"/>
    </row>
    <row r="1125" spans="1:12" s="668" customFormat="1" x14ac:dyDescent="0.25">
      <c r="A1125" s="644"/>
      <c r="B1125" s="645"/>
      <c r="C1125" s="645"/>
      <c r="D1125" s="645"/>
      <c r="E1125" s="645"/>
      <c r="F1125" s="645"/>
      <c r="G1125" s="645"/>
      <c r="I1125" s="644"/>
      <c r="J1125" s="644"/>
      <c r="K1125" s="644"/>
      <c r="L1125" s="644"/>
    </row>
    <row r="1126" spans="1:12" s="668" customFormat="1" x14ac:dyDescent="0.25">
      <c r="A1126" s="644"/>
      <c r="B1126" s="645"/>
      <c r="C1126" s="645"/>
      <c r="D1126" s="645"/>
      <c r="E1126" s="645"/>
      <c r="F1126" s="645"/>
      <c r="G1126" s="645"/>
      <c r="I1126" s="644"/>
      <c r="J1126" s="644"/>
      <c r="K1126" s="644"/>
      <c r="L1126" s="644"/>
    </row>
    <row r="1127" spans="1:12" s="668" customFormat="1" x14ac:dyDescent="0.25">
      <c r="A1127" s="644"/>
      <c r="B1127" s="645"/>
      <c r="C1127" s="645"/>
      <c r="D1127" s="645"/>
      <c r="E1127" s="645"/>
      <c r="F1127" s="645"/>
      <c r="G1127" s="645"/>
      <c r="I1127" s="644"/>
      <c r="J1127" s="644"/>
      <c r="K1127" s="644"/>
      <c r="L1127" s="644"/>
    </row>
    <row r="1128" spans="1:12" s="668" customFormat="1" x14ac:dyDescent="0.25">
      <c r="A1128" s="644"/>
      <c r="B1128" s="645"/>
      <c r="C1128" s="645"/>
      <c r="D1128" s="645"/>
      <c r="E1128" s="645"/>
      <c r="F1128" s="645"/>
      <c r="G1128" s="645"/>
      <c r="I1128" s="644"/>
      <c r="J1128" s="644"/>
      <c r="K1128" s="644"/>
      <c r="L1128" s="644"/>
    </row>
    <row r="1129" spans="1:12" s="668" customFormat="1" x14ac:dyDescent="0.25">
      <c r="A1129" s="644"/>
      <c r="B1129" s="645"/>
      <c r="C1129" s="645"/>
      <c r="D1129" s="645"/>
      <c r="E1129" s="645"/>
      <c r="F1129" s="645"/>
      <c r="G1129" s="645"/>
      <c r="I1129" s="644"/>
      <c r="J1129" s="644"/>
      <c r="K1129" s="644"/>
      <c r="L1129" s="644"/>
    </row>
    <row r="1130" spans="1:12" s="668" customFormat="1" x14ac:dyDescent="0.25">
      <c r="A1130" s="644"/>
      <c r="B1130" s="645"/>
      <c r="C1130" s="645"/>
      <c r="D1130" s="645"/>
      <c r="E1130" s="645"/>
      <c r="F1130" s="645"/>
      <c r="G1130" s="645"/>
      <c r="I1130" s="644"/>
      <c r="J1130" s="644"/>
      <c r="K1130" s="644"/>
      <c r="L1130" s="644"/>
    </row>
    <row r="1131" spans="1:12" s="668" customFormat="1" x14ac:dyDescent="0.25">
      <c r="A1131" s="644"/>
      <c r="B1131" s="645"/>
      <c r="C1131" s="645"/>
      <c r="D1131" s="645"/>
      <c r="E1131" s="645"/>
      <c r="F1131" s="645"/>
      <c r="G1131" s="645"/>
      <c r="I1131" s="644"/>
      <c r="J1131" s="644"/>
      <c r="K1131" s="644"/>
      <c r="L1131" s="644"/>
    </row>
    <row r="1132" spans="1:12" s="668" customFormat="1" x14ac:dyDescent="0.25">
      <c r="A1132" s="644"/>
      <c r="B1132" s="645"/>
      <c r="C1132" s="645"/>
      <c r="D1132" s="645"/>
      <c r="E1132" s="645"/>
      <c r="F1132" s="645"/>
      <c r="G1132" s="645"/>
      <c r="I1132" s="644"/>
      <c r="J1132" s="644"/>
      <c r="K1132" s="644"/>
      <c r="L1132" s="644"/>
    </row>
    <row r="1133" spans="1:12" s="668" customFormat="1" x14ac:dyDescent="0.25">
      <c r="A1133" s="644"/>
      <c r="B1133" s="645"/>
      <c r="C1133" s="645"/>
      <c r="D1133" s="645"/>
      <c r="E1133" s="645"/>
      <c r="F1133" s="645"/>
      <c r="G1133" s="645"/>
      <c r="I1133" s="644"/>
      <c r="J1133" s="644"/>
      <c r="K1133" s="644"/>
      <c r="L1133" s="644"/>
    </row>
    <row r="1134" spans="1:12" s="668" customFormat="1" x14ac:dyDescent="0.25">
      <c r="A1134" s="644"/>
      <c r="B1134" s="645"/>
      <c r="C1134" s="645"/>
      <c r="D1134" s="645"/>
      <c r="E1134" s="645"/>
      <c r="F1134" s="645"/>
      <c r="G1134" s="645"/>
      <c r="I1134" s="644"/>
      <c r="J1134" s="644"/>
      <c r="K1134" s="644"/>
      <c r="L1134" s="644"/>
    </row>
    <row r="1135" spans="1:12" s="668" customFormat="1" x14ac:dyDescent="0.25">
      <c r="A1135" s="644"/>
      <c r="B1135" s="645"/>
      <c r="C1135" s="645"/>
      <c r="D1135" s="645"/>
      <c r="E1135" s="645"/>
      <c r="F1135" s="645"/>
      <c r="G1135" s="645"/>
      <c r="I1135" s="644"/>
      <c r="J1135" s="644"/>
      <c r="K1135" s="644"/>
      <c r="L1135" s="644"/>
    </row>
    <row r="1136" spans="1:12" s="668" customFormat="1" x14ac:dyDescent="0.25">
      <c r="A1136" s="644"/>
      <c r="B1136" s="645"/>
      <c r="C1136" s="645"/>
      <c r="D1136" s="645"/>
      <c r="E1136" s="645"/>
      <c r="F1136" s="645"/>
      <c r="G1136" s="645"/>
      <c r="I1136" s="644"/>
      <c r="J1136" s="644"/>
      <c r="K1136" s="644"/>
      <c r="L1136" s="644"/>
    </row>
    <row r="1137" spans="1:12" s="668" customFormat="1" x14ac:dyDescent="0.25">
      <c r="A1137" s="644"/>
      <c r="B1137" s="645"/>
      <c r="C1137" s="645"/>
      <c r="D1137" s="645"/>
      <c r="E1137" s="645"/>
      <c r="F1137" s="645"/>
      <c r="G1137" s="645"/>
      <c r="I1137" s="644"/>
      <c r="J1137" s="644"/>
      <c r="K1137" s="644"/>
      <c r="L1137" s="644"/>
    </row>
    <row r="1138" spans="1:12" s="668" customFormat="1" x14ac:dyDescent="0.25">
      <c r="A1138" s="644"/>
      <c r="B1138" s="645"/>
      <c r="C1138" s="645"/>
      <c r="D1138" s="645"/>
      <c r="E1138" s="645"/>
      <c r="F1138" s="645"/>
      <c r="G1138" s="645"/>
      <c r="I1138" s="644"/>
      <c r="J1138" s="644"/>
      <c r="K1138" s="644"/>
      <c r="L1138" s="644"/>
    </row>
    <row r="1139" spans="1:12" s="668" customFormat="1" x14ac:dyDescent="0.25">
      <c r="A1139" s="644"/>
      <c r="B1139" s="645"/>
      <c r="C1139" s="645"/>
      <c r="D1139" s="645"/>
      <c r="E1139" s="645"/>
      <c r="F1139" s="645"/>
      <c r="G1139" s="645"/>
      <c r="I1139" s="644"/>
      <c r="J1139" s="644"/>
      <c r="K1139" s="644"/>
      <c r="L1139" s="644"/>
    </row>
    <row r="1140" spans="1:12" s="668" customFormat="1" x14ac:dyDescent="0.25">
      <c r="A1140" s="644"/>
      <c r="B1140" s="645"/>
      <c r="C1140" s="645"/>
      <c r="D1140" s="645"/>
      <c r="E1140" s="645"/>
      <c r="F1140" s="645"/>
      <c r="G1140" s="645"/>
      <c r="I1140" s="644"/>
      <c r="J1140" s="644"/>
      <c r="K1140" s="644"/>
      <c r="L1140" s="644"/>
    </row>
    <row r="1141" spans="1:12" s="668" customFormat="1" x14ac:dyDescent="0.25">
      <c r="A1141" s="644"/>
      <c r="B1141" s="645"/>
      <c r="C1141" s="645"/>
      <c r="D1141" s="645"/>
      <c r="E1141" s="645"/>
      <c r="F1141" s="645"/>
      <c r="G1141" s="645"/>
      <c r="I1141" s="644"/>
      <c r="J1141" s="644"/>
      <c r="K1141" s="644"/>
      <c r="L1141" s="644"/>
    </row>
    <row r="1142" spans="1:12" s="668" customFormat="1" x14ac:dyDescent="0.25">
      <c r="A1142" s="644"/>
      <c r="B1142" s="645"/>
      <c r="C1142" s="645"/>
      <c r="D1142" s="645"/>
      <c r="E1142" s="645"/>
      <c r="F1142" s="645"/>
      <c r="G1142" s="645"/>
      <c r="I1142" s="644"/>
      <c r="J1142" s="644"/>
      <c r="K1142" s="644"/>
      <c r="L1142" s="644"/>
    </row>
    <row r="1143" spans="1:12" s="668" customFormat="1" x14ac:dyDescent="0.25">
      <c r="A1143" s="644"/>
      <c r="B1143" s="645"/>
      <c r="C1143" s="645"/>
      <c r="D1143" s="645"/>
      <c r="E1143" s="645"/>
      <c r="F1143" s="645"/>
      <c r="G1143" s="645"/>
      <c r="I1143" s="644"/>
      <c r="J1143" s="644"/>
      <c r="K1143" s="644"/>
      <c r="L1143" s="644"/>
    </row>
    <row r="1144" spans="1:12" s="668" customFormat="1" x14ac:dyDescent="0.25">
      <c r="A1144" s="644"/>
      <c r="B1144" s="645"/>
      <c r="C1144" s="645"/>
      <c r="D1144" s="645"/>
      <c r="E1144" s="645"/>
      <c r="F1144" s="645"/>
      <c r="G1144" s="645"/>
      <c r="I1144" s="644"/>
      <c r="J1144" s="644"/>
      <c r="K1144" s="644"/>
      <c r="L1144" s="644"/>
    </row>
    <row r="1145" spans="1:12" s="668" customFormat="1" x14ac:dyDescent="0.25">
      <c r="A1145" s="644"/>
      <c r="B1145" s="645"/>
      <c r="C1145" s="645"/>
      <c r="D1145" s="645"/>
      <c r="E1145" s="645"/>
      <c r="F1145" s="645"/>
      <c r="G1145" s="645"/>
      <c r="I1145" s="644"/>
      <c r="J1145" s="644"/>
      <c r="K1145" s="644"/>
      <c r="L1145" s="644"/>
    </row>
    <row r="1146" spans="1:12" s="668" customFormat="1" x14ac:dyDescent="0.25">
      <c r="A1146" s="644"/>
      <c r="B1146" s="645"/>
      <c r="C1146" s="645"/>
      <c r="D1146" s="645"/>
      <c r="E1146" s="645"/>
      <c r="F1146" s="645"/>
      <c r="G1146" s="645"/>
      <c r="I1146" s="644"/>
      <c r="J1146" s="644"/>
      <c r="K1146" s="644"/>
      <c r="L1146" s="644"/>
    </row>
    <row r="1147" spans="1:12" s="668" customFormat="1" x14ac:dyDescent="0.25">
      <c r="A1147" s="644"/>
      <c r="B1147" s="645"/>
      <c r="C1147" s="645"/>
      <c r="D1147" s="645"/>
      <c r="E1147" s="645"/>
      <c r="F1147" s="645"/>
      <c r="G1147" s="645"/>
      <c r="I1147" s="644"/>
      <c r="J1147" s="644"/>
      <c r="K1147" s="644"/>
      <c r="L1147" s="644"/>
    </row>
    <row r="1148" spans="1:12" s="668" customFormat="1" x14ac:dyDescent="0.25">
      <c r="A1148" s="644"/>
      <c r="B1148" s="645"/>
      <c r="C1148" s="645"/>
      <c r="D1148" s="645"/>
      <c r="E1148" s="645"/>
      <c r="F1148" s="645"/>
      <c r="G1148" s="645"/>
      <c r="I1148" s="644"/>
      <c r="J1148" s="644"/>
      <c r="K1148" s="644"/>
      <c r="L1148" s="644"/>
    </row>
    <row r="1149" spans="1:12" s="668" customFormat="1" x14ac:dyDescent="0.25">
      <c r="A1149" s="644"/>
      <c r="B1149" s="645"/>
      <c r="C1149" s="645"/>
      <c r="D1149" s="645"/>
      <c r="E1149" s="645"/>
      <c r="F1149" s="645"/>
      <c r="G1149" s="645"/>
      <c r="I1149" s="644"/>
      <c r="J1149" s="644"/>
      <c r="K1149" s="644"/>
      <c r="L1149" s="644"/>
    </row>
    <row r="1150" spans="1:12" s="668" customFormat="1" x14ac:dyDescent="0.25">
      <c r="A1150" s="644"/>
      <c r="B1150" s="645"/>
      <c r="C1150" s="645"/>
      <c r="D1150" s="645"/>
      <c r="E1150" s="645"/>
      <c r="F1150" s="645"/>
      <c r="G1150" s="645"/>
      <c r="I1150" s="644"/>
      <c r="J1150" s="644"/>
      <c r="K1150" s="644"/>
      <c r="L1150" s="644"/>
    </row>
    <row r="1151" spans="1:12" s="668" customFormat="1" x14ac:dyDescent="0.25">
      <c r="A1151" s="644"/>
      <c r="B1151" s="645"/>
      <c r="C1151" s="645"/>
      <c r="D1151" s="645"/>
      <c r="E1151" s="645"/>
      <c r="F1151" s="645"/>
      <c r="G1151" s="645"/>
      <c r="I1151" s="644"/>
      <c r="J1151" s="644"/>
      <c r="K1151" s="644"/>
      <c r="L1151" s="644"/>
    </row>
    <row r="1152" spans="1:12" s="668" customFormat="1" x14ac:dyDescent="0.25">
      <c r="A1152" s="644"/>
      <c r="B1152" s="645"/>
      <c r="C1152" s="645"/>
      <c r="D1152" s="645"/>
      <c r="E1152" s="645"/>
      <c r="F1152" s="645"/>
      <c r="G1152" s="645"/>
      <c r="I1152" s="644"/>
      <c r="J1152" s="644"/>
      <c r="K1152" s="644"/>
      <c r="L1152" s="644"/>
    </row>
    <row r="1153" spans="1:12" s="668" customFormat="1" x14ac:dyDescent="0.25">
      <c r="A1153" s="644"/>
      <c r="B1153" s="645"/>
      <c r="C1153" s="645"/>
      <c r="D1153" s="645"/>
      <c r="E1153" s="645"/>
      <c r="F1153" s="645"/>
      <c r="G1153" s="645"/>
      <c r="I1153" s="644"/>
      <c r="J1153" s="644"/>
      <c r="K1153" s="644"/>
      <c r="L1153" s="644"/>
    </row>
    <row r="1154" spans="1:12" s="668" customFormat="1" x14ac:dyDescent="0.25">
      <c r="A1154" s="644"/>
      <c r="B1154" s="645"/>
      <c r="C1154" s="645"/>
      <c r="D1154" s="645"/>
      <c r="E1154" s="645"/>
      <c r="F1154" s="645"/>
      <c r="G1154" s="645"/>
      <c r="I1154" s="644"/>
      <c r="J1154" s="644"/>
      <c r="K1154" s="644"/>
      <c r="L1154" s="644"/>
    </row>
    <row r="1155" spans="1:12" s="668" customFormat="1" x14ac:dyDescent="0.25">
      <c r="A1155" s="644"/>
      <c r="B1155" s="645"/>
      <c r="C1155" s="645"/>
      <c r="D1155" s="645"/>
      <c r="E1155" s="645"/>
      <c r="F1155" s="645"/>
      <c r="G1155" s="645"/>
      <c r="I1155" s="644"/>
      <c r="J1155" s="644"/>
      <c r="K1155" s="644"/>
      <c r="L1155" s="644"/>
    </row>
    <row r="1156" spans="1:12" s="668" customFormat="1" x14ac:dyDescent="0.25">
      <c r="A1156" s="644"/>
      <c r="B1156" s="645"/>
      <c r="C1156" s="645"/>
      <c r="D1156" s="645"/>
      <c r="E1156" s="645"/>
      <c r="F1156" s="645"/>
      <c r="G1156" s="645"/>
      <c r="I1156" s="644"/>
      <c r="J1156" s="644"/>
      <c r="K1156" s="644"/>
      <c r="L1156" s="644"/>
    </row>
    <row r="1157" spans="1:12" s="668" customFormat="1" x14ac:dyDescent="0.25">
      <c r="A1157" s="644"/>
      <c r="B1157" s="645"/>
      <c r="C1157" s="645"/>
      <c r="D1157" s="645"/>
      <c r="E1157" s="645"/>
      <c r="F1157" s="645"/>
      <c r="G1157" s="645"/>
      <c r="I1157" s="644"/>
      <c r="J1157" s="644"/>
      <c r="K1157" s="644"/>
      <c r="L1157" s="644"/>
    </row>
    <row r="1158" spans="1:12" s="668" customFormat="1" x14ac:dyDescent="0.25">
      <c r="A1158" s="644"/>
      <c r="B1158" s="645"/>
      <c r="C1158" s="645"/>
      <c r="D1158" s="645"/>
      <c r="E1158" s="645"/>
      <c r="F1158" s="645"/>
      <c r="G1158" s="645"/>
      <c r="I1158" s="644"/>
      <c r="J1158" s="644"/>
      <c r="K1158" s="644"/>
      <c r="L1158" s="644"/>
    </row>
    <row r="1159" spans="1:12" s="668" customFormat="1" x14ac:dyDescent="0.25">
      <c r="A1159" s="644"/>
      <c r="B1159" s="645"/>
      <c r="C1159" s="645"/>
      <c r="D1159" s="645"/>
      <c r="E1159" s="645"/>
      <c r="F1159" s="645"/>
      <c r="G1159" s="645"/>
      <c r="I1159" s="644"/>
      <c r="J1159" s="644"/>
      <c r="K1159" s="644"/>
      <c r="L1159" s="644"/>
    </row>
    <row r="1160" spans="1:12" s="668" customFormat="1" x14ac:dyDescent="0.25">
      <c r="A1160" s="644"/>
      <c r="B1160" s="645"/>
      <c r="C1160" s="645"/>
      <c r="D1160" s="645"/>
      <c r="E1160" s="645"/>
      <c r="F1160" s="645"/>
      <c r="G1160" s="645"/>
      <c r="I1160" s="644"/>
      <c r="J1160" s="644"/>
      <c r="K1160" s="644"/>
      <c r="L1160" s="644"/>
    </row>
    <row r="1161" spans="1:12" s="668" customFormat="1" x14ac:dyDescent="0.25">
      <c r="A1161" s="644"/>
      <c r="B1161" s="645"/>
      <c r="C1161" s="645"/>
      <c r="D1161" s="645"/>
      <c r="E1161" s="645"/>
      <c r="F1161" s="645"/>
      <c r="G1161" s="645"/>
      <c r="I1161" s="644"/>
      <c r="J1161" s="644"/>
      <c r="K1161" s="644"/>
      <c r="L1161" s="644"/>
    </row>
    <row r="1162" spans="1:12" s="668" customFormat="1" x14ac:dyDescent="0.25">
      <c r="A1162" s="644"/>
      <c r="B1162" s="645"/>
      <c r="C1162" s="645"/>
      <c r="D1162" s="645"/>
      <c r="E1162" s="645"/>
      <c r="F1162" s="645"/>
      <c r="G1162" s="645"/>
      <c r="I1162" s="644"/>
      <c r="J1162" s="644"/>
      <c r="K1162" s="644"/>
      <c r="L1162" s="644"/>
    </row>
    <row r="1163" spans="1:12" s="668" customFormat="1" x14ac:dyDescent="0.25">
      <c r="A1163" s="644"/>
      <c r="B1163" s="645"/>
      <c r="C1163" s="645"/>
      <c r="D1163" s="645"/>
      <c r="E1163" s="645"/>
      <c r="F1163" s="645"/>
      <c r="G1163" s="645"/>
      <c r="I1163" s="644"/>
      <c r="J1163" s="644"/>
      <c r="K1163" s="644"/>
      <c r="L1163" s="644"/>
    </row>
    <row r="1164" spans="1:12" s="668" customFormat="1" x14ac:dyDescent="0.25">
      <c r="A1164" s="644"/>
      <c r="B1164" s="645"/>
      <c r="C1164" s="645"/>
      <c r="D1164" s="645"/>
      <c r="E1164" s="645"/>
      <c r="F1164" s="645"/>
      <c r="G1164" s="645"/>
      <c r="I1164" s="644"/>
      <c r="J1164" s="644"/>
      <c r="K1164" s="644"/>
      <c r="L1164" s="644"/>
    </row>
    <row r="1165" spans="1:12" s="668" customFormat="1" x14ac:dyDescent="0.25">
      <c r="A1165" s="644"/>
      <c r="B1165" s="645"/>
      <c r="C1165" s="645"/>
      <c r="D1165" s="645"/>
      <c r="E1165" s="645"/>
      <c r="F1165" s="645"/>
      <c r="G1165" s="645"/>
      <c r="I1165" s="644"/>
      <c r="J1165" s="644"/>
      <c r="K1165" s="644"/>
      <c r="L1165" s="644"/>
    </row>
  </sheetData>
  <sortState xmlns:xlrd2="http://schemas.microsoft.com/office/spreadsheetml/2017/richdata2" ref="N22:Y42">
    <sortCondition ref="N22:N42"/>
  </sortState>
  <printOptions gridLines="1"/>
  <pageMargins left="0.5" right="0.5" top="0.5" bottom="0.5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opLeftCell="A19" workbookViewId="0">
      <selection activeCell="F42" sqref="F4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44572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466" t="s">
        <v>98</v>
      </c>
      <c r="B7" s="462">
        <v>2056</v>
      </c>
      <c r="C7" s="462">
        <v>1963</v>
      </c>
      <c r="D7" s="462">
        <v>1711</v>
      </c>
      <c r="E7" s="467">
        <f t="shared" ref="E7:E18" si="0">(+D7-B7)/B7</f>
        <v>-0.16780155642023345</v>
      </c>
      <c r="F7" s="467">
        <f t="shared" ref="F7:F18" si="1">(+D7-C7)/C7</f>
        <v>-0.12837493632195618</v>
      </c>
      <c r="G7" s="462"/>
      <c r="H7" s="462">
        <v>1077</v>
      </c>
      <c r="I7" s="462">
        <v>1174</v>
      </c>
      <c r="J7" s="462">
        <v>1311</v>
      </c>
      <c r="K7" s="467">
        <f t="shared" ref="K7:K18" si="2">(+J7-H7)/H7</f>
        <v>0.21727019498607242</v>
      </c>
      <c r="L7" s="467">
        <f t="shared" ref="L7:L18" si="3">(+J7-I7)/I7</f>
        <v>0.11669505962521294</v>
      </c>
    </row>
    <row r="8" spans="1:13" s="11" customFormat="1" ht="12.75" customHeight="1" x14ac:dyDescent="0.2">
      <c r="A8" s="462" t="s">
        <v>99</v>
      </c>
      <c r="B8" s="462">
        <v>1729</v>
      </c>
      <c r="C8" s="462">
        <v>2174</v>
      </c>
      <c r="D8" s="462">
        <v>1566</v>
      </c>
      <c r="E8" s="467">
        <f t="shared" si="0"/>
        <v>-9.4274146905725859E-2</v>
      </c>
      <c r="F8" s="467">
        <f t="shared" si="1"/>
        <v>-0.27966881324747012</v>
      </c>
      <c r="G8" s="462"/>
      <c r="H8" s="462">
        <v>1140</v>
      </c>
      <c r="I8" s="462">
        <v>1206</v>
      </c>
      <c r="J8" s="462">
        <v>1194</v>
      </c>
      <c r="K8" s="467">
        <f t="shared" si="2"/>
        <v>4.736842105263158E-2</v>
      </c>
      <c r="L8" s="467">
        <f t="shared" si="3"/>
        <v>-9.9502487562189053E-3</v>
      </c>
    </row>
    <row r="9" spans="1:13" s="11" customFormat="1" ht="12.75" customHeight="1" x14ac:dyDescent="0.2">
      <c r="A9" s="462" t="s">
        <v>100</v>
      </c>
      <c r="B9" s="462">
        <v>2504</v>
      </c>
      <c r="C9" s="462">
        <v>2411</v>
      </c>
      <c r="D9" s="462">
        <v>2421</v>
      </c>
      <c r="E9" s="467">
        <f t="shared" si="0"/>
        <v>-3.3146964856230032E-2</v>
      </c>
      <c r="F9" s="467">
        <f t="shared" si="1"/>
        <v>4.1476565740356701E-3</v>
      </c>
      <c r="G9" s="462"/>
      <c r="H9" s="462">
        <v>1476</v>
      </c>
      <c r="I9" s="462">
        <v>1675</v>
      </c>
      <c r="J9" s="462">
        <v>1712</v>
      </c>
      <c r="K9" s="467">
        <f t="shared" si="2"/>
        <v>0.15989159891598917</v>
      </c>
      <c r="L9" s="467">
        <f t="shared" si="3"/>
        <v>2.208955223880597E-2</v>
      </c>
    </row>
    <row r="10" spans="1:13" s="11" customFormat="1" ht="12.75" customHeight="1" x14ac:dyDescent="0.2">
      <c r="A10" s="11" t="s">
        <v>101</v>
      </c>
      <c r="B10" s="11">
        <v>2834</v>
      </c>
      <c r="C10" s="11">
        <v>1892</v>
      </c>
      <c r="D10" s="11">
        <v>2707</v>
      </c>
      <c r="E10" s="600">
        <f t="shared" si="0"/>
        <v>-4.481298517995766E-2</v>
      </c>
      <c r="F10" s="600">
        <f t="shared" si="1"/>
        <v>0.43076109936575052</v>
      </c>
      <c r="H10" s="11">
        <v>1862</v>
      </c>
      <c r="I10" s="11">
        <v>1692</v>
      </c>
      <c r="J10" s="11">
        <v>2009</v>
      </c>
      <c r="K10" s="600">
        <f t="shared" si="2"/>
        <v>7.8947368421052627E-2</v>
      </c>
      <c r="L10" s="600">
        <f t="shared" si="3"/>
        <v>0.18735224586288415</v>
      </c>
    </row>
    <row r="11" spans="1:13" s="11" customFormat="1" ht="12.75" customHeight="1" x14ac:dyDescent="0.2">
      <c r="A11" s="462" t="s">
        <v>102</v>
      </c>
      <c r="B11" s="11">
        <v>3125</v>
      </c>
      <c r="C11" s="11">
        <v>2568</v>
      </c>
      <c r="D11" s="11">
        <v>2852</v>
      </c>
      <c r="E11" s="467">
        <f t="shared" si="0"/>
        <v>-8.7359999999999993E-2</v>
      </c>
      <c r="F11" s="467">
        <f t="shared" si="1"/>
        <v>0.11059190031152648</v>
      </c>
      <c r="G11" s="462"/>
      <c r="H11" s="11">
        <v>2240</v>
      </c>
      <c r="I11" s="11">
        <v>1683</v>
      </c>
      <c r="J11" s="11">
        <v>2171</v>
      </c>
      <c r="K11" s="467">
        <f t="shared" si="2"/>
        <v>-3.080357142857143E-2</v>
      </c>
      <c r="L11" s="467">
        <f t="shared" si="3"/>
        <v>0.28995840760546643</v>
      </c>
    </row>
    <row r="12" spans="1:13" ht="12.75" customHeight="1" x14ac:dyDescent="0.2">
      <c r="A12" s="462" t="s">
        <v>103</v>
      </c>
      <c r="B12" s="11">
        <v>3009</v>
      </c>
      <c r="C12" s="11">
        <v>2774</v>
      </c>
      <c r="D12" s="11">
        <v>3701</v>
      </c>
      <c r="E12" s="467">
        <f t="shared" si="0"/>
        <v>0.22997673645729477</v>
      </c>
      <c r="F12" s="467">
        <f t="shared" si="1"/>
        <v>0.3341744772891132</v>
      </c>
      <c r="G12" s="462"/>
      <c r="H12" s="11">
        <v>2341</v>
      </c>
      <c r="I12" s="11">
        <v>2053</v>
      </c>
      <c r="J12" s="11">
        <v>2639</v>
      </c>
      <c r="K12" s="467">
        <f t="shared" si="2"/>
        <v>0.12729602733874412</v>
      </c>
      <c r="L12" s="467">
        <f t="shared" si="3"/>
        <v>0.28543594739405748</v>
      </c>
    </row>
    <row r="13" spans="1:13" s="11" customFormat="1" ht="12.75" customHeight="1" x14ac:dyDescent="0.2">
      <c r="A13" s="462" t="s">
        <v>104</v>
      </c>
      <c r="B13" s="11">
        <v>2959</v>
      </c>
      <c r="C13" s="11">
        <v>2876</v>
      </c>
      <c r="D13" s="11">
        <v>3144</v>
      </c>
      <c r="E13" s="467">
        <f t="shared" si="0"/>
        <v>6.2521122000675902E-2</v>
      </c>
      <c r="F13" s="467">
        <f t="shared" si="1"/>
        <v>9.3184979137691235E-2</v>
      </c>
      <c r="G13" s="462"/>
      <c r="H13" s="11">
        <v>2379</v>
      </c>
      <c r="I13" s="11">
        <v>2499</v>
      </c>
      <c r="J13" s="11">
        <v>2574</v>
      </c>
      <c r="K13" s="467">
        <f t="shared" si="2"/>
        <v>8.1967213114754092E-2</v>
      </c>
      <c r="L13" s="467">
        <f t="shared" si="3"/>
        <v>3.0012004801920768E-2</v>
      </c>
      <c r="M13" s="18"/>
    </row>
    <row r="14" spans="1:13" s="11" customFormat="1" ht="12.75" customHeight="1" x14ac:dyDescent="0.2">
      <c r="A14" s="462" t="s">
        <v>105</v>
      </c>
      <c r="B14" s="11">
        <v>2840</v>
      </c>
      <c r="C14" s="11">
        <v>3000</v>
      </c>
      <c r="D14" s="11">
        <v>2931</v>
      </c>
      <c r="E14" s="467">
        <f t="shared" si="0"/>
        <v>3.204225352112676E-2</v>
      </c>
      <c r="F14" s="467">
        <f t="shared" si="1"/>
        <v>-2.3E-2</v>
      </c>
      <c r="G14" s="462"/>
      <c r="H14" s="11">
        <v>2334</v>
      </c>
      <c r="I14" s="11">
        <v>2497</v>
      </c>
      <c r="J14" s="11">
        <v>2499</v>
      </c>
      <c r="K14" s="467">
        <f t="shared" si="2"/>
        <v>7.0694087403598976E-2</v>
      </c>
      <c r="L14" s="467">
        <f t="shared" si="3"/>
        <v>8.0096115338406087E-4</v>
      </c>
    </row>
    <row r="15" spans="1:13" s="11" customFormat="1" ht="12.75" customHeight="1" x14ac:dyDescent="0.2">
      <c r="A15" s="462" t="s">
        <v>106</v>
      </c>
      <c r="B15" s="11">
        <v>2689</v>
      </c>
      <c r="C15" s="11">
        <v>2808</v>
      </c>
      <c r="D15" s="11">
        <v>2683</v>
      </c>
      <c r="E15" s="467">
        <f t="shared" si="0"/>
        <v>-2.2313127556712531E-3</v>
      </c>
      <c r="F15" s="467">
        <f t="shared" si="1"/>
        <v>-4.4515669515669515E-2</v>
      </c>
      <c r="G15" s="462"/>
      <c r="H15" s="11">
        <v>1888</v>
      </c>
      <c r="I15" s="11">
        <v>2460</v>
      </c>
      <c r="J15" s="11">
        <v>2309</v>
      </c>
      <c r="K15" s="467">
        <f t="shared" si="2"/>
        <v>0.22298728813559321</v>
      </c>
      <c r="L15" s="467">
        <f t="shared" si="3"/>
        <v>-6.1382113821138208E-2</v>
      </c>
    </row>
    <row r="16" spans="1:13" s="18" customFormat="1" ht="12.75" customHeight="1" x14ac:dyDescent="0.2">
      <c r="A16" s="462" t="s">
        <v>107</v>
      </c>
      <c r="B16" s="11">
        <v>2354</v>
      </c>
      <c r="C16" s="11">
        <v>2504</v>
      </c>
      <c r="D16" s="11">
        <v>2377</v>
      </c>
      <c r="E16" s="467">
        <f t="shared" si="0"/>
        <v>9.7706032285471544E-3</v>
      </c>
      <c r="F16" s="467">
        <f t="shared" si="1"/>
        <v>-5.0718849840255591E-2</v>
      </c>
      <c r="G16" s="462"/>
      <c r="H16" s="11">
        <v>1930</v>
      </c>
      <c r="I16" s="11">
        <v>2480</v>
      </c>
      <c r="J16" s="11">
        <v>2220</v>
      </c>
      <c r="K16" s="467">
        <f t="shared" si="2"/>
        <v>0.15025906735751296</v>
      </c>
      <c r="L16" s="467">
        <f t="shared" si="3"/>
        <v>-0.10483870967741936</v>
      </c>
    </row>
    <row r="17" spans="1:13" s="18" customFormat="1" ht="12.75" customHeight="1" x14ac:dyDescent="0.2">
      <c r="A17" s="462" t="s">
        <v>108</v>
      </c>
      <c r="B17" s="11">
        <v>1563</v>
      </c>
      <c r="C17" s="11">
        <v>1562</v>
      </c>
      <c r="D17" s="11">
        <v>1673</v>
      </c>
      <c r="E17" s="467">
        <f t="shared" si="0"/>
        <v>7.0377479206653867E-2</v>
      </c>
      <c r="F17" s="467">
        <f t="shared" si="1"/>
        <v>7.1062740076824588E-2</v>
      </c>
      <c r="G17" s="462"/>
      <c r="H17" s="11">
        <v>1643</v>
      </c>
      <c r="I17" s="11">
        <v>2049</v>
      </c>
      <c r="J17" s="11">
        <v>2034</v>
      </c>
      <c r="K17" s="467">
        <f t="shared" si="2"/>
        <v>0.23797930614729154</v>
      </c>
      <c r="L17" s="467">
        <f t="shared" si="3"/>
        <v>-7.320644216691069E-3</v>
      </c>
    </row>
    <row r="18" spans="1:13" s="18" customFormat="1" ht="12.75" customHeight="1" x14ac:dyDescent="0.2">
      <c r="A18" t="s">
        <v>109</v>
      </c>
      <c r="B18" s="11">
        <v>1139</v>
      </c>
      <c r="C18" s="11">
        <v>1247</v>
      </c>
      <c r="D18" s="11">
        <v>1071</v>
      </c>
      <c r="E18" s="467">
        <f t="shared" si="0"/>
        <v>-5.9701492537313432E-2</v>
      </c>
      <c r="F18" s="467">
        <f t="shared" si="1"/>
        <v>-0.14113873295910184</v>
      </c>
      <c r="G18"/>
      <c r="H18" s="11">
        <v>1539</v>
      </c>
      <c r="I18" s="11">
        <v>1991</v>
      </c>
      <c r="J18" s="11">
        <v>2076</v>
      </c>
      <c r="K18" s="467">
        <f t="shared" si="2"/>
        <v>0.3489278752436647</v>
      </c>
      <c r="L18" s="467">
        <f t="shared" si="3"/>
        <v>4.2692114515318937E-2</v>
      </c>
      <c r="M18" s="11"/>
    </row>
    <row r="19" spans="1:13" s="18" customFormat="1" ht="12.75" customHeight="1" x14ac:dyDescent="0.2"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SUM(B6:B18)</f>
        <v>28801</v>
      </c>
      <c r="C21">
        <f t="shared" ref="C21:L21" si="4">SUM(C6:C18)</f>
        <v>27779</v>
      </c>
      <c r="D21">
        <f t="shared" si="4"/>
        <v>28837</v>
      </c>
      <c r="E21">
        <f t="shared" si="4"/>
        <v>-8.4640264240833263E-2</v>
      </c>
      <c r="F21">
        <f t="shared" si="4"/>
        <v>0.37650585087048838</v>
      </c>
      <c r="G21">
        <f t="shared" si="4"/>
        <v>0</v>
      </c>
      <c r="H21">
        <f t="shared" si="4"/>
        <v>21849</v>
      </c>
      <c r="I21">
        <f t="shared" si="4"/>
        <v>23459</v>
      </c>
      <c r="J21">
        <f t="shared" si="4"/>
        <v>24748</v>
      </c>
      <c r="K21">
        <f t="shared" si="4"/>
        <v>1.7127848766883338</v>
      </c>
      <c r="L21">
        <f t="shared" si="4"/>
        <v>0.7915445767255832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6" t="s">
        <v>98</v>
      </c>
      <c r="B26" s="462">
        <v>1667</v>
      </c>
      <c r="C26" s="462">
        <v>1662</v>
      </c>
      <c r="D26" s="462">
        <v>1486</v>
      </c>
      <c r="E26" s="467">
        <f t="shared" ref="E26:E39" si="5">(+D26-B26)/B26</f>
        <v>-0.10857828434313137</v>
      </c>
      <c r="F26" s="467">
        <f t="shared" ref="F26:F39" si="6">(+D26-C26)/C26</f>
        <v>-0.10589651022864019</v>
      </c>
      <c r="G26" s="462"/>
      <c r="H26" s="462">
        <v>1008</v>
      </c>
      <c r="I26" s="462">
        <v>1092</v>
      </c>
      <c r="J26" s="462">
        <v>1189</v>
      </c>
      <c r="K26" s="467">
        <f t="shared" ref="K26:K36" si="7">(+J26-H26)/H26</f>
        <v>0.17956349206349206</v>
      </c>
      <c r="L26" s="467">
        <f t="shared" ref="L26:L36" si="8">(+J26-I26)/I26</f>
        <v>8.8827838827838831E-2</v>
      </c>
      <c r="M26" s="18"/>
    </row>
    <row r="27" spans="1:13" s="11" customFormat="1" ht="12.75" customHeight="1" x14ac:dyDescent="0.2">
      <c r="A27" s="466" t="s">
        <v>99</v>
      </c>
      <c r="B27" s="462">
        <v>1523</v>
      </c>
      <c r="C27" s="462">
        <v>1887</v>
      </c>
      <c r="D27" s="462">
        <v>1369</v>
      </c>
      <c r="E27" s="467">
        <f t="shared" si="5"/>
        <v>-0.10111621799080761</v>
      </c>
      <c r="F27" s="467">
        <f t="shared" si="6"/>
        <v>-0.27450980392156865</v>
      </c>
      <c r="G27" s="462"/>
      <c r="H27" s="462">
        <v>1039</v>
      </c>
      <c r="I27" s="462">
        <v>1116</v>
      </c>
      <c r="J27" s="462">
        <v>1108</v>
      </c>
      <c r="K27" s="467">
        <f t="shared" si="7"/>
        <v>6.6410009624639083E-2</v>
      </c>
      <c r="L27" s="467">
        <f t="shared" si="8"/>
        <v>-7.1684587813620072E-3</v>
      </c>
      <c r="M27" s="18"/>
    </row>
    <row r="28" spans="1:13" s="11" customFormat="1" ht="12.75" customHeight="1" x14ac:dyDescent="0.2">
      <c r="A28" s="466" t="s">
        <v>100</v>
      </c>
      <c r="B28" s="462">
        <v>2279</v>
      </c>
      <c r="C28" s="462">
        <v>2184</v>
      </c>
      <c r="D28" s="462">
        <v>2210</v>
      </c>
      <c r="E28" s="467">
        <f t="shared" si="5"/>
        <v>-3.0276437033786747E-2</v>
      </c>
      <c r="F28" s="467">
        <f t="shared" si="6"/>
        <v>1.1904761904761904E-2</v>
      </c>
      <c r="G28" s="462"/>
      <c r="H28" s="462">
        <v>1402</v>
      </c>
      <c r="I28" s="462">
        <v>1581</v>
      </c>
      <c r="J28" s="462">
        <v>1593</v>
      </c>
      <c r="K28" s="467">
        <f t="shared" si="7"/>
        <v>0.13623395149786019</v>
      </c>
      <c r="L28" s="467">
        <f t="shared" si="8"/>
        <v>7.5901328273244783E-3</v>
      </c>
      <c r="M28" s="18"/>
    </row>
    <row r="29" spans="1:13" ht="12.75" customHeight="1" x14ac:dyDescent="0.2">
      <c r="A29" s="462" t="s">
        <v>101</v>
      </c>
      <c r="B29" s="11">
        <v>2617</v>
      </c>
      <c r="C29" s="11">
        <v>1732</v>
      </c>
      <c r="D29" s="11">
        <v>2539</v>
      </c>
      <c r="E29" s="467">
        <f t="shared" si="5"/>
        <v>-2.980512036683225E-2</v>
      </c>
      <c r="F29" s="467">
        <f t="shared" si="6"/>
        <v>0.46593533487297922</v>
      </c>
      <c r="G29" s="462"/>
      <c r="H29" s="11">
        <v>1757</v>
      </c>
      <c r="I29" s="11">
        <v>1596</v>
      </c>
      <c r="J29" s="11">
        <v>1840</v>
      </c>
      <c r="K29" s="467">
        <f t="shared" si="7"/>
        <v>4.723961297666477E-2</v>
      </c>
      <c r="L29" s="467">
        <f t="shared" si="8"/>
        <v>0.15288220551378445</v>
      </c>
    </row>
    <row r="30" spans="1:13" s="11" customFormat="1" ht="12.75" customHeight="1" x14ac:dyDescent="0.2">
      <c r="A30" s="462" t="s">
        <v>102</v>
      </c>
      <c r="B30" s="11">
        <v>2922</v>
      </c>
      <c r="C30" s="11">
        <v>2345</v>
      </c>
      <c r="D30" s="11">
        <v>2646</v>
      </c>
      <c r="E30" s="467">
        <f t="shared" si="5"/>
        <v>-9.4455852156057493E-2</v>
      </c>
      <c r="F30" s="467">
        <f t="shared" si="6"/>
        <v>0.12835820895522387</v>
      </c>
      <c r="G30" s="462"/>
      <c r="H30" s="11">
        <v>2136</v>
      </c>
      <c r="I30" s="11">
        <v>1598</v>
      </c>
      <c r="J30" s="11">
        <v>2029</v>
      </c>
      <c r="K30" s="467">
        <f t="shared" si="7"/>
        <v>-5.0093632958801496E-2</v>
      </c>
      <c r="L30" s="467">
        <f t="shared" si="8"/>
        <v>0.26971214017521905</v>
      </c>
      <c r="M30" s="18"/>
    </row>
    <row r="31" spans="1:13" s="11" customFormat="1" ht="12.75" customHeight="1" x14ac:dyDescent="0.2">
      <c r="A31" s="462" t="s">
        <v>103</v>
      </c>
      <c r="B31" s="11">
        <v>2771</v>
      </c>
      <c r="C31" s="11">
        <v>2551</v>
      </c>
      <c r="D31" s="11">
        <v>3506</v>
      </c>
      <c r="E31" s="467">
        <f t="shared" si="5"/>
        <v>0.26524720317574885</v>
      </c>
      <c r="F31" s="467">
        <f t="shared" si="6"/>
        <v>0.37436299490395925</v>
      </c>
      <c r="G31" s="462"/>
      <c r="H31" s="11">
        <v>2232</v>
      </c>
      <c r="I31" s="11">
        <v>1927</v>
      </c>
      <c r="J31" s="11">
        <v>2494</v>
      </c>
      <c r="K31" s="467">
        <f t="shared" si="7"/>
        <v>0.11738351254480286</v>
      </c>
      <c r="L31" s="467">
        <f t="shared" si="8"/>
        <v>0.29423975090814736</v>
      </c>
      <c r="M31" s="18"/>
    </row>
    <row r="32" spans="1:13" s="11" customFormat="1" ht="12.75" customHeight="1" x14ac:dyDescent="0.2">
      <c r="A32" s="462" t="s">
        <v>104</v>
      </c>
      <c r="B32" s="11">
        <v>2688</v>
      </c>
      <c r="C32" s="11">
        <v>2654</v>
      </c>
      <c r="D32" s="11">
        <v>2942</v>
      </c>
      <c r="E32" s="467">
        <f t="shared" si="5"/>
        <v>9.4494047619047616E-2</v>
      </c>
      <c r="F32" s="467">
        <f t="shared" si="6"/>
        <v>0.10851544837980406</v>
      </c>
      <c r="G32" s="462"/>
      <c r="H32" s="11">
        <v>2263</v>
      </c>
      <c r="I32" s="11">
        <v>2334</v>
      </c>
      <c r="J32" s="11">
        <v>2465</v>
      </c>
      <c r="K32" s="467">
        <f t="shared" si="7"/>
        <v>8.9262041537781708E-2</v>
      </c>
      <c r="L32" s="467">
        <f t="shared" si="8"/>
        <v>5.6126820908311913E-2</v>
      </c>
      <c r="M32" s="18"/>
    </row>
    <row r="33" spans="1:13" s="11" customFormat="1" ht="12.75" customHeight="1" x14ac:dyDescent="0.2">
      <c r="A33" s="462" t="s">
        <v>105</v>
      </c>
      <c r="B33" s="11">
        <v>2600</v>
      </c>
      <c r="C33" s="11">
        <v>2755</v>
      </c>
      <c r="D33" s="11">
        <v>2676</v>
      </c>
      <c r="E33" s="467">
        <f t="shared" si="5"/>
        <v>2.923076923076923E-2</v>
      </c>
      <c r="F33" s="467">
        <f t="shared" si="6"/>
        <v>-2.8675136116152449E-2</v>
      </c>
      <c r="G33" s="462"/>
      <c r="H33" s="11">
        <v>2224</v>
      </c>
      <c r="I33" s="11">
        <v>2342</v>
      </c>
      <c r="J33" s="11">
        <v>2390</v>
      </c>
      <c r="K33" s="467">
        <f t="shared" si="7"/>
        <v>7.4640287769784167E-2</v>
      </c>
      <c r="L33" s="467">
        <f t="shared" si="8"/>
        <v>2.0495303159692571E-2</v>
      </c>
      <c r="M33" s="18"/>
    </row>
    <row r="34" spans="1:13" s="18" customFormat="1" ht="12.75" customHeight="1" x14ac:dyDescent="0.2">
      <c r="A34" s="462" t="s">
        <v>106</v>
      </c>
      <c r="B34" s="11">
        <v>2356</v>
      </c>
      <c r="C34" s="11">
        <v>2552</v>
      </c>
      <c r="D34" s="11">
        <v>2489</v>
      </c>
      <c r="E34" s="467">
        <f t="shared" si="5"/>
        <v>5.6451612903225805E-2</v>
      </c>
      <c r="F34" s="467">
        <f t="shared" si="6"/>
        <v>-2.4686520376175549E-2</v>
      </c>
      <c r="G34" s="462"/>
      <c r="H34" s="11">
        <v>1785</v>
      </c>
      <c r="I34" s="11">
        <v>2289</v>
      </c>
      <c r="J34" s="11">
        <v>2194</v>
      </c>
      <c r="K34" s="467">
        <f t="shared" si="7"/>
        <v>0.22913165266106442</v>
      </c>
      <c r="L34" s="467">
        <f t="shared" si="8"/>
        <v>-4.1502839667977284E-2</v>
      </c>
    </row>
    <row r="35" spans="1:13" s="18" customFormat="1" ht="12.75" customHeight="1" x14ac:dyDescent="0.2">
      <c r="A35" s="462" t="s">
        <v>107</v>
      </c>
      <c r="B35" s="11">
        <v>2150</v>
      </c>
      <c r="C35" s="11">
        <v>2318</v>
      </c>
      <c r="D35" s="11">
        <v>2197</v>
      </c>
      <c r="E35" s="467">
        <f t="shared" si="5"/>
        <v>2.1860465116279069E-2</v>
      </c>
      <c r="F35" s="467">
        <f t="shared" si="6"/>
        <v>-5.2200172562553923E-2</v>
      </c>
      <c r="G35" s="462"/>
      <c r="H35" s="11">
        <v>1835</v>
      </c>
      <c r="I35" s="11">
        <v>2313</v>
      </c>
      <c r="J35" s="11">
        <v>2101</v>
      </c>
      <c r="K35" s="467">
        <f t="shared" si="7"/>
        <v>0.1449591280653951</v>
      </c>
      <c r="L35" s="467">
        <f t="shared" si="8"/>
        <v>-9.1655858192823167E-2</v>
      </c>
      <c r="M35" s="11"/>
    </row>
    <row r="36" spans="1:13" s="18" customFormat="1" ht="12.75" customHeight="1" x14ac:dyDescent="0.2">
      <c r="A36" s="11" t="s">
        <v>108</v>
      </c>
      <c r="B36" s="11">
        <v>1374</v>
      </c>
      <c r="C36" s="11">
        <v>1441</v>
      </c>
      <c r="D36" s="11">
        <v>1566</v>
      </c>
      <c r="E36" s="467">
        <f t="shared" si="5"/>
        <v>0.13973799126637554</v>
      </c>
      <c r="F36" s="467">
        <f t="shared" si="6"/>
        <v>8.6745315752949345E-2</v>
      </c>
      <c r="G36" s="462"/>
      <c r="H36" s="11">
        <v>1553</v>
      </c>
      <c r="I36" s="11">
        <v>1927</v>
      </c>
      <c r="J36" s="11">
        <v>1933</v>
      </c>
      <c r="K36" s="467">
        <f t="shared" si="7"/>
        <v>0.2446877012234385</v>
      </c>
      <c r="L36" s="467">
        <f t="shared" si="8"/>
        <v>3.1136481577581734E-3</v>
      </c>
    </row>
    <row r="37" spans="1:13" s="11" customFormat="1" ht="12.75" customHeight="1" x14ac:dyDescent="0.2">
      <c r="A37" t="s">
        <v>109</v>
      </c>
      <c r="B37" s="11">
        <v>1019</v>
      </c>
      <c r="C37" s="11">
        <v>1100</v>
      </c>
      <c r="D37" s="11">
        <v>1003</v>
      </c>
      <c r="E37" s="467">
        <f t="shared" si="5"/>
        <v>-1.5701668302257114E-2</v>
      </c>
      <c r="F37" s="467">
        <f t="shared" si="6"/>
        <v>-8.8181818181818181E-2</v>
      </c>
      <c r="G37"/>
      <c r="H37" s="11">
        <v>1449</v>
      </c>
      <c r="I37" s="11">
        <v>1824</v>
      </c>
      <c r="J37" s="11">
        <v>1963</v>
      </c>
      <c r="K37" s="467">
        <f>(+J37-H37)/H37</f>
        <v>0.35472739820565907</v>
      </c>
      <c r="L37" s="467">
        <f>(+J37-I37)/I37</f>
        <v>7.6206140350877194E-2</v>
      </c>
    </row>
    <row r="38" spans="1:13" s="18" customFormat="1" ht="12.75" customHeight="1" x14ac:dyDescent="0.2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3" s="11" customFormat="1" ht="12.75" customHeight="1" x14ac:dyDescent="0.2">
      <c r="A39" t="s">
        <v>110</v>
      </c>
      <c r="B39">
        <f t="shared" ref="B39:J39" si="9">SUM(B25:B37)</f>
        <v>25966</v>
      </c>
      <c r="C39">
        <f t="shared" si="9"/>
        <v>25181</v>
      </c>
      <c r="D39">
        <f t="shared" si="9"/>
        <v>26629</v>
      </c>
      <c r="E39" s="467">
        <f t="shared" si="5"/>
        <v>2.5533389817453594E-2</v>
      </c>
      <c r="F39" s="467">
        <f t="shared" si="6"/>
        <v>5.7503673404551051E-2</v>
      </c>
      <c r="G39">
        <f t="shared" si="9"/>
        <v>0</v>
      </c>
      <c r="H39">
        <f t="shared" si="9"/>
        <v>20683</v>
      </c>
      <c r="I39">
        <f t="shared" si="9"/>
        <v>21939</v>
      </c>
      <c r="J39">
        <f t="shared" si="9"/>
        <v>23299</v>
      </c>
      <c r="K39" s="467">
        <f>(+J39-H39)/H39</f>
        <v>0.1264806846202195</v>
      </c>
      <c r="L39" s="467">
        <f>(+J39-I39)/I39</f>
        <v>6.1990063357491229E-2</v>
      </c>
    </row>
    <row r="40" spans="1:13" s="18" customFormat="1" ht="12.7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 s="11"/>
    </row>
    <row r="41" spans="1:13" s="11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</row>
    <row r="48" spans="1:13" s="11" customFormat="1" ht="12.7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 s="1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8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44572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1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0"/>
      <c r="C1" s="550"/>
      <c r="D1" s="550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0"/>
      <c r="C5" s="550"/>
      <c r="D5" s="550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44572</v>
      </c>
      <c r="B6" s="552">
        <v>2021</v>
      </c>
      <c r="C6" s="553"/>
      <c r="D6" s="554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55" t="s">
        <v>262</v>
      </c>
      <c r="C7" s="556" t="s">
        <v>263</v>
      </c>
      <c r="D7" s="557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66">
        <v>463</v>
      </c>
      <c r="C8" s="558">
        <v>240375</v>
      </c>
      <c r="D8" s="567">
        <v>39</v>
      </c>
      <c r="E8" s="518">
        <v>431</v>
      </c>
      <c r="F8" s="519" t="s">
        <v>4054</v>
      </c>
      <c r="G8" s="520">
        <v>54</v>
      </c>
      <c r="H8" s="279">
        <v>413</v>
      </c>
      <c r="I8" s="280" t="s">
        <v>3271</v>
      </c>
      <c r="J8" s="281">
        <v>45</v>
      </c>
      <c r="K8" s="224">
        <v>407</v>
      </c>
      <c r="L8" s="225" t="s">
        <v>2525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68">
        <v>1</v>
      </c>
      <c r="C9" s="569" t="s">
        <v>4798</v>
      </c>
      <c r="D9" s="570">
        <v>73</v>
      </c>
      <c r="E9" s="311">
        <v>1</v>
      </c>
      <c r="F9" s="521" t="s">
        <v>4042</v>
      </c>
      <c r="G9" s="522">
        <v>123</v>
      </c>
      <c r="H9" s="515">
        <v>2</v>
      </c>
      <c r="I9" s="273" t="s">
        <v>3261</v>
      </c>
      <c r="J9" s="273">
        <v>79</v>
      </c>
      <c r="K9" s="476">
        <v>2</v>
      </c>
      <c r="L9" s="196" t="s">
        <v>2513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1">
        <v>13</v>
      </c>
      <c r="C10" s="569" t="s">
        <v>4799</v>
      </c>
      <c r="D10" s="570">
        <v>78</v>
      </c>
      <c r="E10" s="523">
        <v>11</v>
      </c>
      <c r="F10" s="524" t="s">
        <v>4043</v>
      </c>
      <c r="G10" s="525">
        <v>62</v>
      </c>
      <c r="H10" s="515">
        <v>13</v>
      </c>
      <c r="I10" s="273" t="s">
        <v>3262</v>
      </c>
      <c r="J10" s="273">
        <v>32</v>
      </c>
      <c r="K10" s="145">
        <v>13</v>
      </c>
      <c r="L10" s="146" t="s">
        <v>2514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1">
        <v>1</v>
      </c>
      <c r="C11" s="569" t="s">
        <v>2381</v>
      </c>
      <c r="D11" s="570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1">
        <v>279</v>
      </c>
      <c r="C12" s="569" t="s">
        <v>4800</v>
      </c>
      <c r="D12" s="570">
        <v>30</v>
      </c>
      <c r="E12" s="523">
        <v>248</v>
      </c>
      <c r="F12" s="524" t="s">
        <v>4044</v>
      </c>
      <c r="G12" s="525">
        <v>46</v>
      </c>
      <c r="H12" s="515">
        <v>243</v>
      </c>
      <c r="I12" s="273" t="s">
        <v>3263</v>
      </c>
      <c r="J12" s="273">
        <v>37</v>
      </c>
      <c r="K12" s="145">
        <v>256</v>
      </c>
      <c r="L12" s="146" t="s">
        <v>2515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1">
        <v>18</v>
      </c>
      <c r="C13" s="569" t="s">
        <v>4801</v>
      </c>
      <c r="D13" s="570">
        <v>37</v>
      </c>
      <c r="E13" s="523">
        <v>12</v>
      </c>
      <c r="F13" s="524" t="s">
        <v>4045</v>
      </c>
      <c r="G13" s="525">
        <v>47</v>
      </c>
      <c r="H13" s="515">
        <v>10</v>
      </c>
      <c r="I13" s="273" t="s">
        <v>3264</v>
      </c>
      <c r="J13" s="273">
        <v>36</v>
      </c>
      <c r="K13" s="145">
        <v>5</v>
      </c>
      <c r="L13" s="146" t="s">
        <v>2516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1">
        <v>1</v>
      </c>
      <c r="C14" s="569" t="s">
        <v>4802</v>
      </c>
      <c r="D14" s="570">
        <v>277</v>
      </c>
      <c r="E14" s="523">
        <v>2</v>
      </c>
      <c r="F14" s="524" t="s">
        <v>4046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2517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1">
        <v>52</v>
      </c>
      <c r="C15" s="569" t="s">
        <v>4803</v>
      </c>
      <c r="D15" s="570">
        <v>27</v>
      </c>
      <c r="E15" s="523">
        <v>56</v>
      </c>
      <c r="F15" s="524" t="s">
        <v>4047</v>
      </c>
      <c r="G15" s="525">
        <v>48</v>
      </c>
      <c r="H15" s="515">
        <v>46</v>
      </c>
      <c r="I15" s="273" t="s">
        <v>3265</v>
      </c>
      <c r="J15" s="273">
        <v>35</v>
      </c>
      <c r="K15" s="145">
        <v>49</v>
      </c>
      <c r="L15" s="146" t="s">
        <v>2518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1">
        <v>18</v>
      </c>
      <c r="C16" s="569" t="s">
        <v>4804</v>
      </c>
      <c r="D16" s="570">
        <v>51</v>
      </c>
      <c r="E16" s="523">
        <v>11</v>
      </c>
      <c r="F16" s="524" t="s">
        <v>4048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2519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1">
        <v>0</v>
      </c>
      <c r="C17" s="569" t="s">
        <v>270</v>
      </c>
      <c r="D17" s="570">
        <v>0</v>
      </c>
      <c r="E17" s="523">
        <v>5</v>
      </c>
      <c r="F17" s="524" t="s">
        <v>4049</v>
      </c>
      <c r="G17" s="525">
        <v>111</v>
      </c>
      <c r="H17" s="515">
        <v>31</v>
      </c>
      <c r="I17" s="273" t="s">
        <v>3266</v>
      </c>
      <c r="J17" s="273">
        <v>62</v>
      </c>
      <c r="K17" s="145">
        <v>24</v>
      </c>
      <c r="L17" s="146" t="s">
        <v>2520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3862</v>
      </c>
      <c r="B18" s="571">
        <v>26</v>
      </c>
      <c r="C18" s="569" t="s">
        <v>4805</v>
      </c>
      <c r="D18" s="570">
        <v>74</v>
      </c>
      <c r="E18" s="523">
        <v>42</v>
      </c>
      <c r="F18" s="524" t="s">
        <v>4050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1">
        <v>0</v>
      </c>
      <c r="C19" s="569" t="s">
        <v>270</v>
      </c>
      <c r="D19" s="570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3267</v>
      </c>
      <c r="J19" s="273">
        <v>137</v>
      </c>
      <c r="K19" s="145">
        <v>8</v>
      </c>
      <c r="L19" s="146" t="s">
        <v>2521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1">
        <v>25</v>
      </c>
      <c r="C20" s="569" t="s">
        <v>4806</v>
      </c>
      <c r="D20" s="570">
        <v>74</v>
      </c>
      <c r="E20" s="523">
        <v>15</v>
      </c>
      <c r="F20" s="524" t="s">
        <v>4051</v>
      </c>
      <c r="G20" s="525">
        <v>61</v>
      </c>
      <c r="H20" s="515">
        <v>25</v>
      </c>
      <c r="I20" s="273" t="s">
        <v>3268</v>
      </c>
      <c r="J20" s="273">
        <v>40</v>
      </c>
      <c r="K20" s="145">
        <v>19</v>
      </c>
      <c r="L20" s="146" t="s">
        <v>2522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1">
        <v>22</v>
      </c>
      <c r="C21" s="569" t="s">
        <v>4807</v>
      </c>
      <c r="D21" s="570">
        <v>38</v>
      </c>
      <c r="E21" s="523">
        <v>26</v>
      </c>
      <c r="F21" s="524" t="s">
        <v>4052</v>
      </c>
      <c r="G21" s="525">
        <v>98</v>
      </c>
      <c r="H21" s="515">
        <v>23</v>
      </c>
      <c r="I21" s="273" t="s">
        <v>3269</v>
      </c>
      <c r="J21" s="273">
        <v>101</v>
      </c>
      <c r="K21" s="145">
        <v>16</v>
      </c>
      <c r="L21" s="146" t="s">
        <v>2523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1">
        <v>7</v>
      </c>
      <c r="C22" s="569" t="s">
        <v>4808</v>
      </c>
      <c r="D22" s="570">
        <v>80</v>
      </c>
      <c r="E22" s="523">
        <v>2</v>
      </c>
      <c r="F22" s="524" t="s">
        <v>4053</v>
      </c>
      <c r="G22" s="525">
        <v>44</v>
      </c>
      <c r="H22" s="515">
        <v>3</v>
      </c>
      <c r="I22" s="273" t="s">
        <v>3270</v>
      </c>
      <c r="J22" s="273">
        <v>79</v>
      </c>
      <c r="K22" s="139">
        <v>3</v>
      </c>
      <c r="L22" s="140" t="s">
        <v>2524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59"/>
      <c r="C23" s="559"/>
      <c r="D23" s="572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2">
        <v>154</v>
      </c>
      <c r="C24" s="593" t="s">
        <v>4836</v>
      </c>
      <c r="D24" s="594">
        <v>46</v>
      </c>
      <c r="E24" s="597">
        <v>146</v>
      </c>
      <c r="F24" s="598" t="s">
        <v>4070</v>
      </c>
      <c r="G24" s="599">
        <v>78</v>
      </c>
      <c r="H24" s="280">
        <v>135</v>
      </c>
      <c r="I24" s="280" t="s">
        <v>3285</v>
      </c>
      <c r="J24" s="281">
        <v>96</v>
      </c>
      <c r="K24" s="224">
        <v>140</v>
      </c>
      <c r="L24" s="225" t="s">
        <v>2538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68">
        <v>0</v>
      </c>
      <c r="C25" s="569" t="s">
        <v>270</v>
      </c>
      <c r="D25" s="570">
        <v>0</v>
      </c>
      <c r="E25" s="430">
        <v>1</v>
      </c>
      <c r="F25" s="524" t="s">
        <v>4055</v>
      </c>
      <c r="G25" s="525">
        <v>149</v>
      </c>
      <c r="H25" s="272">
        <v>3</v>
      </c>
      <c r="I25" s="273" t="s">
        <v>3272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1">
        <v>0</v>
      </c>
      <c r="C26" s="569" t="s">
        <v>270</v>
      </c>
      <c r="D26" s="570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1">
        <v>0</v>
      </c>
      <c r="C27" s="569" t="s">
        <v>270</v>
      </c>
      <c r="D27" s="570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1">
        <v>4</v>
      </c>
      <c r="C28" s="569" t="s">
        <v>4824</v>
      </c>
      <c r="D28" s="570">
        <v>38</v>
      </c>
      <c r="E28" s="523">
        <v>4</v>
      </c>
      <c r="F28" s="524" t="s">
        <v>4056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1">
        <v>3</v>
      </c>
      <c r="C29" s="569" t="s">
        <v>4825</v>
      </c>
      <c r="D29" s="570">
        <v>136</v>
      </c>
      <c r="E29" s="523">
        <v>2</v>
      </c>
      <c r="F29" s="524" t="s">
        <v>4057</v>
      </c>
      <c r="G29" s="525">
        <v>69</v>
      </c>
      <c r="H29" s="272">
        <v>2</v>
      </c>
      <c r="I29" s="273" t="s">
        <v>3273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1">
        <v>22</v>
      </c>
      <c r="C30" s="569" t="s">
        <v>2706</v>
      </c>
      <c r="D30" s="570">
        <v>27</v>
      </c>
      <c r="E30" s="523">
        <v>24</v>
      </c>
      <c r="F30" s="524" t="s">
        <v>4058</v>
      </c>
      <c r="G30" s="525">
        <v>78</v>
      </c>
      <c r="H30" s="272">
        <v>22</v>
      </c>
      <c r="I30" s="273" t="s">
        <v>3274</v>
      </c>
      <c r="J30" s="273">
        <v>156</v>
      </c>
      <c r="K30" s="145">
        <v>21</v>
      </c>
      <c r="L30" s="146" t="s">
        <v>2526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1">
        <v>1</v>
      </c>
      <c r="C31" s="569" t="s">
        <v>1053</v>
      </c>
      <c r="D31" s="570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3275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1">
        <v>9</v>
      </c>
      <c r="C32" s="569" t="s">
        <v>4826</v>
      </c>
      <c r="D32" s="570">
        <v>26</v>
      </c>
      <c r="E32" s="523">
        <v>13</v>
      </c>
      <c r="F32" s="524" t="s">
        <v>4059</v>
      </c>
      <c r="G32" s="525">
        <v>60</v>
      </c>
      <c r="H32" s="272">
        <v>10</v>
      </c>
      <c r="I32" s="273" t="s">
        <v>3276</v>
      </c>
      <c r="J32" s="273">
        <v>59</v>
      </c>
      <c r="K32" s="145">
        <v>14</v>
      </c>
      <c r="L32" s="146" t="s">
        <v>2527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1">
        <v>13</v>
      </c>
      <c r="C33" s="569" t="s">
        <v>4827</v>
      </c>
      <c r="D33" s="570">
        <v>16</v>
      </c>
      <c r="E33" s="523">
        <v>20</v>
      </c>
      <c r="F33" s="524" t="s">
        <v>4060</v>
      </c>
      <c r="G33" s="525">
        <v>56</v>
      </c>
      <c r="H33" s="272">
        <v>15</v>
      </c>
      <c r="I33" s="273" t="s">
        <v>3277</v>
      </c>
      <c r="J33" s="273">
        <v>95</v>
      </c>
      <c r="K33" s="145">
        <v>19</v>
      </c>
      <c r="L33" s="146" t="s">
        <v>2528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1">
        <v>8</v>
      </c>
      <c r="C34" s="569" t="s">
        <v>4828</v>
      </c>
      <c r="D34" s="570">
        <v>61</v>
      </c>
      <c r="E34" s="523">
        <v>8</v>
      </c>
      <c r="F34" s="524" t="s">
        <v>4061</v>
      </c>
      <c r="G34" s="525">
        <v>41</v>
      </c>
      <c r="H34" s="272">
        <v>3</v>
      </c>
      <c r="I34" s="273" t="s">
        <v>3278</v>
      </c>
      <c r="J34" s="273">
        <v>125</v>
      </c>
      <c r="K34" s="145">
        <v>11</v>
      </c>
      <c r="L34" s="146" t="s">
        <v>2529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1">
        <v>2</v>
      </c>
      <c r="C35" s="569" t="s">
        <v>4829</v>
      </c>
      <c r="D35" s="570">
        <v>42</v>
      </c>
      <c r="E35" s="523">
        <v>7</v>
      </c>
      <c r="F35" s="524" t="s">
        <v>4062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2530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1">
        <v>20</v>
      </c>
      <c r="C36" s="569" t="s">
        <v>4830</v>
      </c>
      <c r="D36" s="570">
        <v>83</v>
      </c>
      <c r="E36" s="523">
        <v>14</v>
      </c>
      <c r="F36" s="524" t="s">
        <v>4063</v>
      </c>
      <c r="G36" s="525">
        <v>54</v>
      </c>
      <c r="H36" s="272">
        <v>15</v>
      </c>
      <c r="I36" s="273" t="s">
        <v>3279</v>
      </c>
      <c r="J36" s="273">
        <v>166</v>
      </c>
      <c r="K36" s="145">
        <v>18</v>
      </c>
      <c r="L36" s="146" t="s">
        <v>2531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1">
        <v>1</v>
      </c>
      <c r="C37" s="569" t="s">
        <v>2189</v>
      </c>
      <c r="D37" s="570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1">
        <v>2</v>
      </c>
      <c r="C38" s="569" t="s">
        <v>4831</v>
      </c>
      <c r="D38" s="570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3280</v>
      </c>
      <c r="J38" s="273">
        <v>122</v>
      </c>
      <c r="K38" s="145">
        <v>5</v>
      </c>
      <c r="L38" s="146" t="s">
        <v>2532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1">
        <v>5</v>
      </c>
      <c r="C39" s="569" t="s">
        <v>4254</v>
      </c>
      <c r="D39" s="570">
        <v>76</v>
      </c>
      <c r="E39" s="523">
        <v>6</v>
      </c>
      <c r="F39" s="524" t="s">
        <v>4064</v>
      </c>
      <c r="G39" s="525">
        <v>164</v>
      </c>
      <c r="H39" s="272">
        <v>4</v>
      </c>
      <c r="I39" s="273" t="s">
        <v>3281</v>
      </c>
      <c r="J39" s="273">
        <v>153</v>
      </c>
      <c r="K39" s="145">
        <v>8</v>
      </c>
      <c r="L39" s="146" t="s">
        <v>2533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1">
        <v>4</v>
      </c>
      <c r="C40" s="569" t="s">
        <v>1866</v>
      </c>
      <c r="D40" s="570">
        <v>89</v>
      </c>
      <c r="E40" s="523">
        <v>3</v>
      </c>
      <c r="F40" s="524" t="s">
        <v>4065</v>
      </c>
      <c r="G40" s="525">
        <v>165</v>
      </c>
      <c r="H40" s="272">
        <v>6</v>
      </c>
      <c r="I40" s="273" t="s">
        <v>3282</v>
      </c>
      <c r="J40" s="273">
        <v>76</v>
      </c>
      <c r="K40" s="145">
        <v>2</v>
      </c>
      <c r="L40" s="146" t="s">
        <v>2534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1">
        <v>2</v>
      </c>
      <c r="C41" s="569" t="s">
        <v>4832</v>
      </c>
      <c r="D41" s="570">
        <v>58</v>
      </c>
      <c r="E41" s="523">
        <v>1</v>
      </c>
      <c r="F41" s="524" t="s">
        <v>4066</v>
      </c>
      <c r="G41" s="525">
        <v>7</v>
      </c>
      <c r="H41" s="272">
        <v>2</v>
      </c>
      <c r="I41" s="273" t="s">
        <v>3283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1">
        <v>3</v>
      </c>
      <c r="C42" s="569" t="s">
        <v>4833</v>
      </c>
      <c r="D42" s="570">
        <v>90</v>
      </c>
      <c r="E42" s="523">
        <v>5</v>
      </c>
      <c r="F42" s="524" t="s">
        <v>4067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2535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1">
        <v>52</v>
      </c>
      <c r="C43" s="569" t="s">
        <v>4834</v>
      </c>
      <c r="D43" s="570">
        <v>36</v>
      </c>
      <c r="E43" s="523">
        <v>32</v>
      </c>
      <c r="F43" s="524" t="s">
        <v>4068</v>
      </c>
      <c r="G43" s="525">
        <v>82</v>
      </c>
      <c r="H43" s="272">
        <v>41</v>
      </c>
      <c r="I43" s="273" t="s">
        <v>3284</v>
      </c>
      <c r="J43" s="273">
        <v>54</v>
      </c>
      <c r="K43" s="145">
        <v>32</v>
      </c>
      <c r="L43" s="146" t="s">
        <v>2536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1">
        <v>3</v>
      </c>
      <c r="C44" s="569" t="s">
        <v>4835</v>
      </c>
      <c r="D44" s="570">
        <v>5</v>
      </c>
      <c r="E44" s="523">
        <v>1</v>
      </c>
      <c r="F44" s="524" t="s">
        <v>4069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2537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3"/>
      <c r="C45" s="561"/>
      <c r="D45" s="574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75"/>
      <c r="C46" s="576"/>
      <c r="D46" s="577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44572</v>
      </c>
      <c r="B47" s="555">
        <v>2021</v>
      </c>
      <c r="C47" s="556"/>
      <c r="D47" s="557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55" t="s">
        <v>262</v>
      </c>
      <c r="C48" s="556" t="s">
        <v>263</v>
      </c>
      <c r="D48" s="557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2">
        <v>145</v>
      </c>
      <c r="C49" s="593" t="s">
        <v>4823</v>
      </c>
      <c r="D49" s="594">
        <v>29</v>
      </c>
      <c r="E49" s="436">
        <v>150</v>
      </c>
      <c r="F49" s="546" t="s">
        <v>4087</v>
      </c>
      <c r="G49" s="547">
        <v>76</v>
      </c>
      <c r="H49" s="279">
        <v>166</v>
      </c>
      <c r="I49" s="280" t="s">
        <v>3302</v>
      </c>
      <c r="J49" s="281">
        <v>64</v>
      </c>
      <c r="K49" s="224">
        <v>150</v>
      </c>
      <c r="L49" s="225" t="s">
        <v>2554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68">
        <v>3</v>
      </c>
      <c r="C50" s="569" t="s">
        <v>4809</v>
      </c>
      <c r="D50" s="570">
        <v>9</v>
      </c>
      <c r="E50" s="430">
        <v>2</v>
      </c>
      <c r="F50" s="524" t="s">
        <v>4071</v>
      </c>
      <c r="G50" s="525">
        <v>5</v>
      </c>
      <c r="H50" s="272">
        <v>3</v>
      </c>
      <c r="I50" s="273" t="s">
        <v>3286</v>
      </c>
      <c r="J50" s="273">
        <v>39</v>
      </c>
      <c r="K50" s="145">
        <v>2</v>
      </c>
      <c r="L50" s="146" t="s">
        <v>2539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1">
        <v>1</v>
      </c>
      <c r="C51" s="569" t="s">
        <v>4810</v>
      </c>
      <c r="D51" s="570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3287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1">
        <v>3</v>
      </c>
      <c r="C52" s="569" t="s">
        <v>4811</v>
      </c>
      <c r="D52" s="570">
        <v>6</v>
      </c>
      <c r="E52" s="523">
        <v>6</v>
      </c>
      <c r="F52" s="524" t="s">
        <v>4072</v>
      </c>
      <c r="G52" s="525">
        <v>120</v>
      </c>
      <c r="H52" s="272">
        <v>6</v>
      </c>
      <c r="I52" s="273" t="s">
        <v>3288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1">
        <v>0</v>
      </c>
      <c r="C53" s="569" t="s">
        <v>270</v>
      </c>
      <c r="D53" s="570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3289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1">
        <v>0</v>
      </c>
      <c r="C54" s="569" t="s">
        <v>270</v>
      </c>
      <c r="D54" s="570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3290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1">
        <v>0</v>
      </c>
      <c r="C55" s="569" t="s">
        <v>270</v>
      </c>
      <c r="D55" s="570">
        <v>0</v>
      </c>
      <c r="E55" s="523">
        <v>1</v>
      </c>
      <c r="F55" s="524" t="s">
        <v>4073</v>
      </c>
      <c r="G55" s="525">
        <v>135</v>
      </c>
      <c r="H55" s="272">
        <v>3</v>
      </c>
      <c r="I55" s="273" t="s">
        <v>3291</v>
      </c>
      <c r="J55" s="273">
        <v>71</v>
      </c>
      <c r="K55" s="145">
        <v>3</v>
      </c>
      <c r="L55" s="146" t="s">
        <v>2540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1">
        <v>1</v>
      </c>
      <c r="C56" s="569" t="s">
        <v>4812</v>
      </c>
      <c r="D56" s="570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2541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1">
        <v>0</v>
      </c>
      <c r="C57" s="569" t="s">
        <v>270</v>
      </c>
      <c r="D57" s="570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1">
        <v>0</v>
      </c>
      <c r="C58" s="569" t="s">
        <v>270</v>
      </c>
      <c r="D58" s="570">
        <v>0</v>
      </c>
      <c r="E58" s="523">
        <v>1</v>
      </c>
      <c r="F58" s="524" t="s">
        <v>4074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1">
        <v>7</v>
      </c>
      <c r="C59" s="569" t="s">
        <v>4813</v>
      </c>
      <c r="D59" s="570">
        <v>32</v>
      </c>
      <c r="E59" s="523">
        <v>6</v>
      </c>
      <c r="F59" s="524" t="s">
        <v>4075</v>
      </c>
      <c r="G59" s="525">
        <v>56</v>
      </c>
      <c r="H59" s="272">
        <v>8</v>
      </c>
      <c r="I59" s="273" t="s">
        <v>3292</v>
      </c>
      <c r="J59" s="273">
        <v>52</v>
      </c>
      <c r="K59" s="145">
        <v>2</v>
      </c>
      <c r="L59" s="146" t="s">
        <v>2542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1">
        <v>5</v>
      </c>
      <c r="C60" s="569" t="s">
        <v>4814</v>
      </c>
      <c r="D60" s="570">
        <v>38</v>
      </c>
      <c r="E60" s="523">
        <v>2</v>
      </c>
      <c r="F60" s="524" t="s">
        <v>4076</v>
      </c>
      <c r="G60" s="525">
        <v>162</v>
      </c>
      <c r="H60" s="272">
        <v>3</v>
      </c>
      <c r="I60" s="273" t="s">
        <v>3293</v>
      </c>
      <c r="J60" s="273">
        <v>63</v>
      </c>
      <c r="K60" s="145">
        <v>1</v>
      </c>
      <c r="L60" s="146" t="s">
        <v>2543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1">
        <v>1</v>
      </c>
      <c r="C61" s="569" t="s">
        <v>4815</v>
      </c>
      <c r="D61" s="570">
        <v>111</v>
      </c>
      <c r="E61" s="523">
        <v>1</v>
      </c>
      <c r="F61" s="524" t="s">
        <v>4077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1">
        <v>72</v>
      </c>
      <c r="C62" s="569" t="s">
        <v>4816</v>
      </c>
      <c r="D62" s="570">
        <v>31</v>
      </c>
      <c r="E62" s="523">
        <v>84</v>
      </c>
      <c r="F62" s="524" t="s">
        <v>4078</v>
      </c>
      <c r="G62" s="525">
        <v>74</v>
      </c>
      <c r="H62" s="272">
        <v>86</v>
      </c>
      <c r="I62" s="273" t="s">
        <v>3294</v>
      </c>
      <c r="J62" s="273">
        <v>73</v>
      </c>
      <c r="K62" s="145">
        <v>69</v>
      </c>
      <c r="L62" s="146" t="s">
        <v>2544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1">
        <v>2</v>
      </c>
      <c r="C63" s="569" t="s">
        <v>4817</v>
      </c>
      <c r="D63" s="570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3295</v>
      </c>
      <c r="J63" s="273">
        <v>39</v>
      </c>
      <c r="K63" s="145">
        <v>3</v>
      </c>
      <c r="L63" s="146" t="s">
        <v>2545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1">
        <v>0</v>
      </c>
      <c r="C64" s="569" t="s">
        <v>270</v>
      </c>
      <c r="D64" s="570">
        <v>0</v>
      </c>
      <c r="E64" s="523">
        <v>1</v>
      </c>
      <c r="F64" s="524" t="s">
        <v>4079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1">
        <v>0</v>
      </c>
      <c r="C65" s="569" t="s">
        <v>270</v>
      </c>
      <c r="D65" s="570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1">
        <v>2</v>
      </c>
      <c r="C66" s="569" t="s">
        <v>4818</v>
      </c>
      <c r="D66" s="570">
        <v>8</v>
      </c>
      <c r="E66" s="523">
        <v>2</v>
      </c>
      <c r="F66" s="524" t="s">
        <v>4080</v>
      </c>
      <c r="G66" s="525">
        <v>19</v>
      </c>
      <c r="H66" s="272">
        <v>2</v>
      </c>
      <c r="I66" s="273" t="s">
        <v>3296</v>
      </c>
      <c r="J66" s="273">
        <v>17</v>
      </c>
      <c r="K66" s="145">
        <v>1</v>
      </c>
      <c r="L66" s="146" t="s">
        <v>2546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1">
        <v>9</v>
      </c>
      <c r="C67" s="569" t="s">
        <v>4819</v>
      </c>
      <c r="D67" s="570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3297</v>
      </c>
      <c r="J67" s="273">
        <v>16</v>
      </c>
      <c r="K67" s="145">
        <v>6</v>
      </c>
      <c r="L67" s="146" t="s">
        <v>2547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1">
        <v>1</v>
      </c>
      <c r="C68" s="569" t="s">
        <v>1858</v>
      </c>
      <c r="D68" s="570">
        <v>3</v>
      </c>
      <c r="E68" s="523">
        <v>3</v>
      </c>
      <c r="F68" s="524" t="s">
        <v>4081</v>
      </c>
      <c r="G68" s="525">
        <v>46</v>
      </c>
      <c r="H68" s="272">
        <v>3</v>
      </c>
      <c r="I68" s="273" t="s">
        <v>3298</v>
      </c>
      <c r="J68" s="273">
        <v>54</v>
      </c>
      <c r="K68" s="145">
        <v>4</v>
      </c>
      <c r="L68" s="146" t="s">
        <v>2548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1">
        <v>0</v>
      </c>
      <c r="C69" s="569" t="s">
        <v>270</v>
      </c>
      <c r="D69" s="570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2549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1">
        <v>0</v>
      </c>
      <c r="C70" s="569" t="s">
        <v>270</v>
      </c>
      <c r="D70" s="570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2550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1">
        <v>0</v>
      </c>
      <c r="C71" s="569" t="s">
        <v>270</v>
      </c>
      <c r="D71" s="570">
        <v>0</v>
      </c>
      <c r="E71" s="523">
        <v>2</v>
      </c>
      <c r="F71" s="524" t="s">
        <v>4082</v>
      </c>
      <c r="G71" s="525">
        <v>44</v>
      </c>
      <c r="H71" s="272">
        <v>1</v>
      </c>
      <c r="I71" s="273" t="s">
        <v>3299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1">
        <v>4</v>
      </c>
      <c r="C72" s="569" t="s">
        <v>4820</v>
      </c>
      <c r="D72" s="570">
        <v>11</v>
      </c>
      <c r="E72" s="523">
        <v>1</v>
      </c>
      <c r="F72" s="524" t="s">
        <v>4083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2551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1">
        <v>1</v>
      </c>
      <c r="C73" s="569" t="s">
        <v>368</v>
      </c>
      <c r="D73" s="570">
        <v>153</v>
      </c>
      <c r="E73" s="523">
        <v>1</v>
      </c>
      <c r="F73" s="524" t="s">
        <v>3472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1">
        <v>29</v>
      </c>
      <c r="C74" s="569" t="s">
        <v>4821</v>
      </c>
      <c r="D74" s="570">
        <v>23</v>
      </c>
      <c r="E74" s="523">
        <v>31</v>
      </c>
      <c r="F74" s="524" t="s">
        <v>4084</v>
      </c>
      <c r="G74" s="525">
        <v>62</v>
      </c>
      <c r="H74" s="272">
        <v>29</v>
      </c>
      <c r="I74" s="273" t="s">
        <v>3300</v>
      </c>
      <c r="J74" s="273">
        <v>52</v>
      </c>
      <c r="K74" s="145">
        <v>44</v>
      </c>
      <c r="L74" s="146" t="s">
        <v>2552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1">
        <v>1</v>
      </c>
      <c r="C75" s="569" t="s">
        <v>300</v>
      </c>
      <c r="D75" s="570">
        <v>4</v>
      </c>
      <c r="E75" s="523">
        <v>2</v>
      </c>
      <c r="F75" s="524" t="s">
        <v>4085</v>
      </c>
      <c r="G75" s="525">
        <v>4</v>
      </c>
      <c r="H75" s="272">
        <v>2</v>
      </c>
      <c r="I75" s="273" t="s">
        <v>3301</v>
      </c>
      <c r="J75" s="273">
        <v>96</v>
      </c>
      <c r="K75" s="145">
        <v>4</v>
      </c>
      <c r="L75" s="146" t="s">
        <v>2553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1">
        <v>3</v>
      </c>
      <c r="C76" s="569" t="s">
        <v>4822</v>
      </c>
      <c r="D76" s="570">
        <v>7</v>
      </c>
      <c r="E76" s="523">
        <v>2</v>
      </c>
      <c r="F76" s="524" t="s">
        <v>4086</v>
      </c>
      <c r="G76" s="525">
        <v>5</v>
      </c>
      <c r="H76" s="272">
        <v>1</v>
      </c>
      <c r="I76" s="273" t="s">
        <v>2926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78"/>
      <c r="C77" s="579"/>
      <c r="D77" s="580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44572</v>
      </c>
      <c r="B78" s="555">
        <v>2021</v>
      </c>
      <c r="C78" s="556"/>
      <c r="D78" s="557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55" t="s">
        <v>262</v>
      </c>
      <c r="C79" s="556" t="s">
        <v>263</v>
      </c>
      <c r="D79" s="557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2">
        <v>2401</v>
      </c>
      <c r="C80" s="593" t="s">
        <v>4856</v>
      </c>
      <c r="D80" s="594">
        <v>32</v>
      </c>
      <c r="E80" s="437">
        <v>2195</v>
      </c>
      <c r="F80" s="546" t="s">
        <v>4105</v>
      </c>
      <c r="G80" s="547">
        <v>44</v>
      </c>
      <c r="H80" s="279">
        <v>2095</v>
      </c>
      <c r="I80" s="280" t="s">
        <v>3322</v>
      </c>
      <c r="J80" s="281">
        <v>50</v>
      </c>
      <c r="K80" s="224">
        <v>2252</v>
      </c>
      <c r="L80" s="225" t="s">
        <v>2574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68">
        <v>11</v>
      </c>
      <c r="C81" s="569" t="s">
        <v>4837</v>
      </c>
      <c r="D81" s="570">
        <v>31</v>
      </c>
      <c r="E81" s="430">
        <v>19</v>
      </c>
      <c r="F81" s="524" t="s">
        <v>4088</v>
      </c>
      <c r="G81" s="525">
        <v>44</v>
      </c>
      <c r="H81" s="272">
        <v>22</v>
      </c>
      <c r="I81" s="273" t="s">
        <v>3303</v>
      </c>
      <c r="J81" s="273">
        <v>56</v>
      </c>
      <c r="K81" s="145">
        <v>20</v>
      </c>
      <c r="L81" s="146" t="s">
        <v>2555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1">
        <v>43</v>
      </c>
      <c r="C82" s="569" t="s">
        <v>4838</v>
      </c>
      <c r="D82" s="570">
        <v>25</v>
      </c>
      <c r="E82" s="523">
        <v>44</v>
      </c>
      <c r="F82" s="524" t="s">
        <v>4089</v>
      </c>
      <c r="G82" s="525">
        <v>42</v>
      </c>
      <c r="H82" s="272">
        <v>54</v>
      </c>
      <c r="I82" s="273" t="s">
        <v>3304</v>
      </c>
      <c r="J82" s="273">
        <v>42</v>
      </c>
      <c r="K82" s="145">
        <v>32</v>
      </c>
      <c r="L82" s="146" t="s">
        <v>2556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1">
        <v>55</v>
      </c>
      <c r="C83" s="569" t="s">
        <v>4839</v>
      </c>
      <c r="D83" s="570">
        <v>22</v>
      </c>
      <c r="E83" s="523">
        <v>46</v>
      </c>
      <c r="F83" s="524" t="s">
        <v>4090</v>
      </c>
      <c r="G83" s="525">
        <v>32</v>
      </c>
      <c r="H83" s="272">
        <v>55</v>
      </c>
      <c r="I83" s="273" t="s">
        <v>3305</v>
      </c>
      <c r="J83" s="273">
        <v>46</v>
      </c>
      <c r="K83" s="145">
        <v>56</v>
      </c>
      <c r="L83" s="146" t="s">
        <v>2557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1">
        <v>31</v>
      </c>
      <c r="C84" s="569" t="s">
        <v>4840</v>
      </c>
      <c r="D84" s="570">
        <v>47</v>
      </c>
      <c r="E84" s="523">
        <v>20</v>
      </c>
      <c r="F84" s="524" t="s">
        <v>3635</v>
      </c>
      <c r="G84" s="525">
        <v>32</v>
      </c>
      <c r="H84" s="272">
        <v>30</v>
      </c>
      <c r="I84" s="273" t="s">
        <v>3306</v>
      </c>
      <c r="J84" s="273">
        <v>48</v>
      </c>
      <c r="K84" s="145">
        <v>28</v>
      </c>
      <c r="L84" s="146" t="s">
        <v>2558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1">
        <v>108</v>
      </c>
      <c r="C85" s="569" t="s">
        <v>4841</v>
      </c>
      <c r="D85" s="570">
        <v>35</v>
      </c>
      <c r="E85" s="523">
        <v>99</v>
      </c>
      <c r="F85" s="524" t="s">
        <v>4091</v>
      </c>
      <c r="G85" s="525">
        <v>32</v>
      </c>
      <c r="H85" s="272">
        <v>71</v>
      </c>
      <c r="I85" s="273" t="s">
        <v>3307</v>
      </c>
      <c r="J85" s="273">
        <v>38</v>
      </c>
      <c r="K85" s="145">
        <v>79</v>
      </c>
      <c r="L85" s="146" t="s">
        <v>2559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1">
        <v>45</v>
      </c>
      <c r="C86" s="569" t="s">
        <v>4842</v>
      </c>
      <c r="D86" s="570">
        <v>28</v>
      </c>
      <c r="E86" s="523">
        <v>39</v>
      </c>
      <c r="F86" s="524" t="s">
        <v>4092</v>
      </c>
      <c r="G86" s="525">
        <v>44</v>
      </c>
      <c r="H86" s="272">
        <v>51</v>
      </c>
      <c r="I86" s="273" t="s">
        <v>3308</v>
      </c>
      <c r="J86" s="273">
        <v>41</v>
      </c>
      <c r="K86" s="145">
        <v>50</v>
      </c>
      <c r="L86" s="146" t="s">
        <v>2560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1">
        <v>22</v>
      </c>
      <c r="C87" s="569" t="s">
        <v>4843</v>
      </c>
      <c r="D87" s="570">
        <v>22</v>
      </c>
      <c r="E87" s="523">
        <v>28</v>
      </c>
      <c r="F87" s="524" t="s">
        <v>4093</v>
      </c>
      <c r="G87" s="525">
        <v>32</v>
      </c>
      <c r="H87" s="272">
        <v>24</v>
      </c>
      <c r="I87" s="273" t="s">
        <v>3309</v>
      </c>
      <c r="J87" s="273">
        <v>36</v>
      </c>
      <c r="K87" s="145">
        <v>28</v>
      </c>
      <c r="L87" s="146" t="s">
        <v>2561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1">
        <v>85</v>
      </c>
      <c r="C88" s="569" t="s">
        <v>4844</v>
      </c>
      <c r="D88" s="570">
        <v>33</v>
      </c>
      <c r="E88" s="523">
        <v>91</v>
      </c>
      <c r="F88" s="524" t="s">
        <v>4094</v>
      </c>
      <c r="G88" s="525">
        <v>40</v>
      </c>
      <c r="H88" s="272">
        <v>94</v>
      </c>
      <c r="I88" s="273" t="s">
        <v>3310</v>
      </c>
      <c r="J88" s="273">
        <v>38</v>
      </c>
      <c r="K88" s="145">
        <v>86</v>
      </c>
      <c r="L88" s="146" t="s">
        <v>2562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1">
        <v>13</v>
      </c>
      <c r="C89" s="569" t="s">
        <v>4845</v>
      </c>
      <c r="D89" s="570">
        <v>27</v>
      </c>
      <c r="E89" s="523">
        <v>16</v>
      </c>
      <c r="F89" s="524" t="s">
        <v>4095</v>
      </c>
      <c r="G89" s="525">
        <v>55</v>
      </c>
      <c r="H89" s="272">
        <v>22</v>
      </c>
      <c r="I89" s="273" t="s">
        <v>3311</v>
      </c>
      <c r="J89" s="273">
        <v>61</v>
      </c>
      <c r="K89" s="145">
        <v>9</v>
      </c>
      <c r="L89" s="146" t="s">
        <v>2563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1">
        <v>1402</v>
      </c>
      <c r="C90" s="569" t="s">
        <v>4846</v>
      </c>
      <c r="D90" s="570">
        <v>36</v>
      </c>
      <c r="E90" s="523">
        <v>1244</v>
      </c>
      <c r="F90" s="524" t="s">
        <v>4096</v>
      </c>
      <c r="G90" s="525">
        <v>48</v>
      </c>
      <c r="H90" s="272">
        <v>1157</v>
      </c>
      <c r="I90" s="273" t="s">
        <v>3312</v>
      </c>
      <c r="J90" s="273">
        <v>56</v>
      </c>
      <c r="K90" s="145">
        <v>1303</v>
      </c>
      <c r="L90" s="146" t="s">
        <v>2564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1">
        <v>73</v>
      </c>
      <c r="C91" s="569" t="s">
        <v>4847</v>
      </c>
      <c r="D91" s="570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3313</v>
      </c>
      <c r="J91" s="273">
        <v>28</v>
      </c>
      <c r="K91" s="145">
        <v>68</v>
      </c>
      <c r="L91" s="146" t="s">
        <v>2565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1">
        <v>12</v>
      </c>
      <c r="C92" s="569" t="s">
        <v>4848</v>
      </c>
      <c r="D92" s="570">
        <v>48</v>
      </c>
      <c r="E92" s="523">
        <v>7</v>
      </c>
      <c r="F92" s="524" t="s">
        <v>4097</v>
      </c>
      <c r="G92" s="525">
        <v>187</v>
      </c>
      <c r="H92" s="272">
        <v>4</v>
      </c>
      <c r="I92" s="273" t="s">
        <v>3314</v>
      </c>
      <c r="J92" s="273">
        <v>37</v>
      </c>
      <c r="K92" s="145">
        <v>3</v>
      </c>
      <c r="L92" s="146" t="s">
        <v>2566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1">
        <v>31</v>
      </c>
      <c r="C93" s="569" t="s">
        <v>4849</v>
      </c>
      <c r="D93" s="570">
        <v>20</v>
      </c>
      <c r="E93" s="523">
        <v>24</v>
      </c>
      <c r="F93" s="524" t="s">
        <v>4098</v>
      </c>
      <c r="G93" s="525">
        <v>54</v>
      </c>
      <c r="H93" s="272">
        <v>25</v>
      </c>
      <c r="I93" s="273" t="s">
        <v>3315</v>
      </c>
      <c r="J93" s="273">
        <v>63</v>
      </c>
      <c r="K93" s="145">
        <v>33</v>
      </c>
      <c r="L93" s="146" t="s">
        <v>2567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1">
        <v>36</v>
      </c>
      <c r="C94" s="569" t="s">
        <v>4850</v>
      </c>
      <c r="D94" s="570">
        <v>31</v>
      </c>
      <c r="E94" s="523">
        <v>39</v>
      </c>
      <c r="F94" s="524" t="s">
        <v>4099</v>
      </c>
      <c r="G94" s="525">
        <v>37</v>
      </c>
      <c r="H94" s="272">
        <v>37</v>
      </c>
      <c r="I94" s="273" t="s">
        <v>3316</v>
      </c>
      <c r="J94" s="273">
        <v>42</v>
      </c>
      <c r="K94" s="145">
        <v>58</v>
      </c>
      <c r="L94" s="146" t="s">
        <v>2568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1">
        <v>49</v>
      </c>
      <c r="C95" s="569" t="s">
        <v>4851</v>
      </c>
      <c r="D95" s="570">
        <v>39</v>
      </c>
      <c r="E95" s="523">
        <v>45</v>
      </c>
      <c r="F95" s="524" t="s">
        <v>4100</v>
      </c>
      <c r="G95" s="525">
        <v>33</v>
      </c>
      <c r="H95" s="272">
        <v>48</v>
      </c>
      <c r="I95" s="273" t="s">
        <v>3317</v>
      </c>
      <c r="J95" s="273">
        <v>40</v>
      </c>
      <c r="K95" s="145">
        <v>37</v>
      </c>
      <c r="L95" s="146" t="s">
        <v>2569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1">
        <v>149</v>
      </c>
      <c r="C96" s="569" t="s">
        <v>4852</v>
      </c>
      <c r="D96" s="570">
        <v>19</v>
      </c>
      <c r="E96" s="523">
        <v>152</v>
      </c>
      <c r="F96" s="524" t="s">
        <v>4101</v>
      </c>
      <c r="G96" s="525">
        <v>42</v>
      </c>
      <c r="H96" s="272">
        <v>97</v>
      </c>
      <c r="I96" s="273" t="s">
        <v>3318</v>
      </c>
      <c r="J96" s="273">
        <v>38</v>
      </c>
      <c r="K96" s="145">
        <v>134</v>
      </c>
      <c r="L96" s="146" t="s">
        <v>2570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1">
        <v>168</v>
      </c>
      <c r="C97" s="569" t="s">
        <v>4853</v>
      </c>
      <c r="D97" s="570">
        <v>26</v>
      </c>
      <c r="E97" s="523">
        <v>157</v>
      </c>
      <c r="F97" s="524" t="s">
        <v>4102</v>
      </c>
      <c r="G97" s="525">
        <v>35</v>
      </c>
      <c r="H97" s="272">
        <v>183</v>
      </c>
      <c r="I97" s="273" t="s">
        <v>3319</v>
      </c>
      <c r="J97" s="273">
        <v>54</v>
      </c>
      <c r="K97" s="145">
        <v>174</v>
      </c>
      <c r="L97" s="146" t="s">
        <v>2571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1">
        <v>11</v>
      </c>
      <c r="C98" s="569" t="s">
        <v>4854</v>
      </c>
      <c r="D98" s="570">
        <v>24</v>
      </c>
      <c r="E98" s="523">
        <v>9</v>
      </c>
      <c r="F98" s="524" t="s">
        <v>4103</v>
      </c>
      <c r="G98" s="525">
        <v>53</v>
      </c>
      <c r="H98" s="272">
        <v>12</v>
      </c>
      <c r="I98" s="273" t="s">
        <v>3320</v>
      </c>
      <c r="J98" s="273">
        <v>32</v>
      </c>
      <c r="K98" s="145">
        <v>7</v>
      </c>
      <c r="L98" s="146" t="s">
        <v>2572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1">
        <v>57</v>
      </c>
      <c r="C99" s="569" t="s">
        <v>4855</v>
      </c>
      <c r="D99" s="570">
        <v>13</v>
      </c>
      <c r="E99" s="533">
        <v>53</v>
      </c>
      <c r="F99" s="527" t="s">
        <v>4104</v>
      </c>
      <c r="G99" s="528">
        <v>25</v>
      </c>
      <c r="H99" s="275">
        <v>55</v>
      </c>
      <c r="I99" s="276" t="s">
        <v>3321</v>
      </c>
      <c r="J99" s="277">
        <v>27</v>
      </c>
      <c r="K99" s="145">
        <v>47</v>
      </c>
      <c r="L99" s="146" t="s">
        <v>2573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0"/>
      <c r="C100" s="595"/>
      <c r="D100" s="596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44572</v>
      </c>
      <c r="B101" s="555">
        <v>2021</v>
      </c>
      <c r="C101" s="556"/>
      <c r="D101" s="557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55" t="s">
        <v>262</v>
      </c>
      <c r="C102" s="556" t="s">
        <v>263</v>
      </c>
      <c r="D102" s="557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2">
        <v>243</v>
      </c>
      <c r="C103" s="593" t="s">
        <v>4879</v>
      </c>
      <c r="D103" s="594">
        <v>50</v>
      </c>
      <c r="E103" s="437">
        <v>240</v>
      </c>
      <c r="F103" s="546" t="s">
        <v>4114</v>
      </c>
      <c r="G103" s="547">
        <v>61</v>
      </c>
      <c r="H103" s="279">
        <v>197</v>
      </c>
      <c r="I103" s="280" t="s">
        <v>3331</v>
      </c>
      <c r="J103" s="281">
        <v>64</v>
      </c>
      <c r="K103" s="224">
        <v>219</v>
      </c>
      <c r="L103" s="225" t="s">
        <v>2583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68">
        <v>0</v>
      </c>
      <c r="C104" s="569" t="s">
        <v>270</v>
      </c>
      <c r="D104" s="570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1">
        <v>12</v>
      </c>
      <c r="C105" s="569" t="s">
        <v>4871</v>
      </c>
      <c r="D105" s="570">
        <v>53</v>
      </c>
      <c r="E105" s="523">
        <v>9</v>
      </c>
      <c r="F105" s="524" t="s">
        <v>4106</v>
      </c>
      <c r="G105" s="525">
        <v>209</v>
      </c>
      <c r="H105" s="272">
        <v>9</v>
      </c>
      <c r="I105" s="273" t="s">
        <v>3323</v>
      </c>
      <c r="J105" s="273">
        <v>118</v>
      </c>
      <c r="K105" s="145">
        <v>8</v>
      </c>
      <c r="L105" s="146" t="s">
        <v>2575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1">
        <v>31</v>
      </c>
      <c r="C106" s="569" t="s">
        <v>4872</v>
      </c>
      <c r="D106" s="570">
        <v>27</v>
      </c>
      <c r="E106" s="523">
        <v>43</v>
      </c>
      <c r="F106" s="524" t="s">
        <v>4107</v>
      </c>
      <c r="G106" s="525">
        <v>44</v>
      </c>
      <c r="H106" s="272">
        <v>41</v>
      </c>
      <c r="I106" s="273" t="s">
        <v>3324</v>
      </c>
      <c r="J106" s="273">
        <v>56</v>
      </c>
      <c r="K106" s="145">
        <v>36</v>
      </c>
      <c r="L106" s="146" t="s">
        <v>2576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1">
        <v>8</v>
      </c>
      <c r="C107" s="569" t="s">
        <v>4873</v>
      </c>
      <c r="D107" s="570">
        <v>29</v>
      </c>
      <c r="E107" s="523">
        <v>8</v>
      </c>
      <c r="F107" s="524" t="s">
        <v>4108</v>
      </c>
      <c r="G107" s="525">
        <v>60</v>
      </c>
      <c r="H107" s="272">
        <v>5</v>
      </c>
      <c r="I107" s="273" t="s">
        <v>3325</v>
      </c>
      <c r="J107" s="273">
        <v>119</v>
      </c>
      <c r="K107" s="145">
        <v>5</v>
      </c>
      <c r="L107" s="146" t="s">
        <v>2577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1">
        <v>45</v>
      </c>
      <c r="C108" s="569" t="s">
        <v>4874</v>
      </c>
      <c r="D108" s="570">
        <v>56</v>
      </c>
      <c r="E108" s="523">
        <v>31</v>
      </c>
      <c r="F108" s="524" t="s">
        <v>4109</v>
      </c>
      <c r="G108" s="525">
        <v>74</v>
      </c>
      <c r="H108" s="272">
        <v>24</v>
      </c>
      <c r="I108" s="273" t="s">
        <v>3326</v>
      </c>
      <c r="J108" s="273">
        <v>57</v>
      </c>
      <c r="K108" s="145">
        <v>39</v>
      </c>
      <c r="L108" s="146" t="s">
        <v>2578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1">
        <v>82</v>
      </c>
      <c r="C109" s="569" t="s">
        <v>4875</v>
      </c>
      <c r="D109" s="570">
        <v>51</v>
      </c>
      <c r="E109" s="523">
        <v>85</v>
      </c>
      <c r="F109" s="524" t="s">
        <v>4110</v>
      </c>
      <c r="G109" s="525">
        <v>69</v>
      </c>
      <c r="H109" s="272">
        <v>69</v>
      </c>
      <c r="I109" s="273" t="s">
        <v>3327</v>
      </c>
      <c r="J109" s="273">
        <v>58</v>
      </c>
      <c r="K109" s="145">
        <v>63</v>
      </c>
      <c r="L109" s="146" t="s">
        <v>2579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1">
        <v>0</v>
      </c>
      <c r="C110" s="569" t="s">
        <v>270</v>
      </c>
      <c r="D110" s="570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1">
        <v>34</v>
      </c>
      <c r="C111" s="569" t="s">
        <v>4876</v>
      </c>
      <c r="D111" s="570">
        <v>75</v>
      </c>
      <c r="E111" s="523">
        <v>39</v>
      </c>
      <c r="F111" s="524" t="s">
        <v>4111</v>
      </c>
      <c r="G111" s="525">
        <v>46</v>
      </c>
      <c r="H111" s="272">
        <v>29</v>
      </c>
      <c r="I111" s="273" t="s">
        <v>3328</v>
      </c>
      <c r="J111" s="273">
        <v>64</v>
      </c>
      <c r="K111" s="145">
        <v>44</v>
      </c>
      <c r="L111" s="146" t="s">
        <v>2580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1">
        <v>18</v>
      </c>
      <c r="C112" s="569" t="s">
        <v>4877</v>
      </c>
      <c r="D112" s="570">
        <v>51</v>
      </c>
      <c r="E112" s="523">
        <v>13</v>
      </c>
      <c r="F112" s="524" t="s">
        <v>4112</v>
      </c>
      <c r="G112" s="525">
        <v>33</v>
      </c>
      <c r="H112" s="272">
        <v>8</v>
      </c>
      <c r="I112" s="273" t="s">
        <v>3329</v>
      </c>
      <c r="J112" s="273">
        <v>66</v>
      </c>
      <c r="K112" s="145">
        <v>10</v>
      </c>
      <c r="L112" s="146" t="s">
        <v>2581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1">
        <v>13</v>
      </c>
      <c r="C113" s="569" t="s">
        <v>4878</v>
      </c>
      <c r="D113" s="570">
        <v>26</v>
      </c>
      <c r="E113" s="523">
        <v>12</v>
      </c>
      <c r="F113" s="524" t="s">
        <v>4113</v>
      </c>
      <c r="G113" s="525">
        <v>10</v>
      </c>
      <c r="H113" s="272">
        <v>12</v>
      </c>
      <c r="I113" s="273" t="s">
        <v>3330</v>
      </c>
      <c r="J113" s="273">
        <v>68</v>
      </c>
      <c r="K113" s="145">
        <v>14</v>
      </c>
      <c r="L113" s="146" t="s">
        <v>2582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3"/>
      <c r="C114" s="561"/>
      <c r="D114" s="574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59"/>
      <c r="C115" s="559"/>
      <c r="D115" s="572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2">
        <v>601</v>
      </c>
      <c r="C116" s="593" t="s">
        <v>4870</v>
      </c>
      <c r="D116" s="594">
        <v>39</v>
      </c>
      <c r="E116" s="436">
        <v>512</v>
      </c>
      <c r="F116" s="546" t="s">
        <v>4128</v>
      </c>
      <c r="G116" s="547">
        <v>57</v>
      </c>
      <c r="H116" s="279">
        <v>495</v>
      </c>
      <c r="I116" s="280" t="s">
        <v>3345</v>
      </c>
      <c r="J116" s="280">
        <v>52</v>
      </c>
      <c r="K116" s="224">
        <v>530</v>
      </c>
      <c r="L116" s="225" t="s">
        <v>2599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68">
        <v>49</v>
      </c>
      <c r="C117" s="569" t="s">
        <v>4857</v>
      </c>
      <c r="D117" s="570">
        <v>51</v>
      </c>
      <c r="E117" s="430">
        <v>59</v>
      </c>
      <c r="F117" s="524" t="s">
        <v>4115</v>
      </c>
      <c r="G117" s="525">
        <v>66</v>
      </c>
      <c r="H117" s="272">
        <v>44</v>
      </c>
      <c r="I117" s="273" t="s">
        <v>3332</v>
      </c>
      <c r="J117" s="273">
        <v>60</v>
      </c>
      <c r="K117" s="145">
        <v>42</v>
      </c>
      <c r="L117" s="146" t="s">
        <v>2584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1">
        <v>70</v>
      </c>
      <c r="C118" s="569" t="s">
        <v>4858</v>
      </c>
      <c r="D118" s="570">
        <v>33</v>
      </c>
      <c r="E118" s="523">
        <v>69</v>
      </c>
      <c r="F118" s="524" t="s">
        <v>4116</v>
      </c>
      <c r="G118" s="525">
        <v>49</v>
      </c>
      <c r="H118" s="272">
        <v>76</v>
      </c>
      <c r="I118" s="273" t="s">
        <v>3333</v>
      </c>
      <c r="J118" s="273">
        <v>42</v>
      </c>
      <c r="K118" s="145">
        <v>89</v>
      </c>
      <c r="L118" s="146" t="s">
        <v>2585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1">
        <v>9</v>
      </c>
      <c r="C119" s="569" t="s">
        <v>3654</v>
      </c>
      <c r="D119" s="570">
        <v>49</v>
      </c>
      <c r="E119" s="523">
        <v>8</v>
      </c>
      <c r="F119" s="524" t="s">
        <v>4117</v>
      </c>
      <c r="G119" s="525">
        <v>70</v>
      </c>
      <c r="H119" s="272">
        <v>6</v>
      </c>
      <c r="I119" s="273" t="s">
        <v>3334</v>
      </c>
      <c r="J119" s="273">
        <v>73</v>
      </c>
      <c r="K119" s="145">
        <v>8</v>
      </c>
      <c r="L119" s="146" t="s">
        <v>2586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1">
        <v>3</v>
      </c>
      <c r="C120" s="569" t="s">
        <v>4859</v>
      </c>
      <c r="D120" s="570">
        <v>49</v>
      </c>
      <c r="E120" s="523">
        <v>1</v>
      </c>
      <c r="F120" s="524" t="s">
        <v>3584</v>
      </c>
      <c r="G120" s="525">
        <v>2</v>
      </c>
      <c r="H120" s="272">
        <v>1</v>
      </c>
      <c r="I120" s="273" t="s">
        <v>3111</v>
      </c>
      <c r="J120" s="273">
        <v>73</v>
      </c>
      <c r="K120" s="145">
        <v>1</v>
      </c>
      <c r="L120" s="146" t="s">
        <v>2587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1">
        <v>108</v>
      </c>
      <c r="C121" s="569" t="s">
        <v>4860</v>
      </c>
      <c r="D121" s="570">
        <v>36</v>
      </c>
      <c r="E121" s="523">
        <v>79</v>
      </c>
      <c r="F121" s="524" t="s">
        <v>4118</v>
      </c>
      <c r="G121" s="525">
        <v>58</v>
      </c>
      <c r="H121" s="272">
        <v>89</v>
      </c>
      <c r="I121" s="273" t="s">
        <v>3335</v>
      </c>
      <c r="J121" s="273">
        <v>50</v>
      </c>
      <c r="K121" s="145">
        <v>85</v>
      </c>
      <c r="L121" s="146" t="s">
        <v>2588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1">
        <v>1</v>
      </c>
      <c r="C122" s="569" t="s">
        <v>4861</v>
      </c>
      <c r="D122" s="570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2589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1">
        <v>10</v>
      </c>
      <c r="C123" s="569" t="s">
        <v>4862</v>
      </c>
      <c r="D123" s="570">
        <v>55</v>
      </c>
      <c r="E123" s="523">
        <v>15</v>
      </c>
      <c r="F123" s="524" t="s">
        <v>4119</v>
      </c>
      <c r="G123" s="525">
        <v>46</v>
      </c>
      <c r="H123" s="272">
        <v>9</v>
      </c>
      <c r="I123" s="273" t="s">
        <v>3336</v>
      </c>
      <c r="J123" s="273">
        <v>87</v>
      </c>
      <c r="K123" s="145">
        <v>11</v>
      </c>
      <c r="L123" s="146" t="s">
        <v>2590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1">
        <v>267</v>
      </c>
      <c r="C124" s="569" t="s">
        <v>4863</v>
      </c>
      <c r="D124" s="570">
        <v>41</v>
      </c>
      <c r="E124" s="523">
        <v>194</v>
      </c>
      <c r="F124" s="524" t="s">
        <v>4120</v>
      </c>
      <c r="G124" s="525">
        <v>53</v>
      </c>
      <c r="H124" s="272">
        <v>194</v>
      </c>
      <c r="I124" s="273" t="s">
        <v>3337</v>
      </c>
      <c r="J124" s="273">
        <v>48</v>
      </c>
      <c r="K124" s="145">
        <v>207</v>
      </c>
      <c r="L124" s="146" t="s">
        <v>2591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1">
        <v>6</v>
      </c>
      <c r="C125" s="569" t="s">
        <v>4864</v>
      </c>
      <c r="D125" s="570">
        <v>23</v>
      </c>
      <c r="E125" s="523">
        <v>5</v>
      </c>
      <c r="F125" s="524" t="s">
        <v>4121</v>
      </c>
      <c r="G125" s="525">
        <v>82</v>
      </c>
      <c r="H125" s="272">
        <v>6</v>
      </c>
      <c r="I125" s="273" t="s">
        <v>3338</v>
      </c>
      <c r="J125" s="273">
        <v>37</v>
      </c>
      <c r="K125" s="145">
        <v>8</v>
      </c>
      <c r="L125" s="146" t="s">
        <v>2592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1">
        <v>5</v>
      </c>
      <c r="C126" s="569" t="s">
        <v>4865</v>
      </c>
      <c r="D126" s="570">
        <v>21</v>
      </c>
      <c r="E126" s="523">
        <v>11</v>
      </c>
      <c r="F126" s="524" t="s">
        <v>4122</v>
      </c>
      <c r="G126" s="525">
        <v>87</v>
      </c>
      <c r="H126" s="272">
        <v>9</v>
      </c>
      <c r="I126" s="273" t="s">
        <v>3339</v>
      </c>
      <c r="J126" s="273">
        <v>128</v>
      </c>
      <c r="K126" s="145">
        <v>10</v>
      </c>
      <c r="L126" s="146" t="s">
        <v>2593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1">
        <v>18</v>
      </c>
      <c r="C127" s="569" t="s">
        <v>4866</v>
      </c>
      <c r="D127" s="570">
        <v>24</v>
      </c>
      <c r="E127" s="523">
        <v>17</v>
      </c>
      <c r="F127" s="524" t="s">
        <v>4123</v>
      </c>
      <c r="G127" s="525">
        <v>82</v>
      </c>
      <c r="H127" s="272">
        <v>16</v>
      </c>
      <c r="I127" s="273" t="s">
        <v>3340</v>
      </c>
      <c r="J127" s="273">
        <v>67</v>
      </c>
      <c r="K127" s="145">
        <v>21</v>
      </c>
      <c r="L127" s="146" t="s">
        <v>2594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1">
        <v>14</v>
      </c>
      <c r="C128" s="569" t="s">
        <v>4867</v>
      </c>
      <c r="D128" s="570">
        <v>51</v>
      </c>
      <c r="E128" s="523">
        <v>12</v>
      </c>
      <c r="F128" s="524" t="s">
        <v>4124</v>
      </c>
      <c r="G128" s="525">
        <v>36</v>
      </c>
      <c r="H128" s="272">
        <v>7</v>
      </c>
      <c r="I128" s="273" t="s">
        <v>3341</v>
      </c>
      <c r="J128" s="273">
        <v>39</v>
      </c>
      <c r="K128" s="145">
        <v>6</v>
      </c>
      <c r="L128" s="146" t="s">
        <v>2595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1">
        <v>33</v>
      </c>
      <c r="C129" s="569" t="s">
        <v>4868</v>
      </c>
      <c r="D129" s="570">
        <v>35</v>
      </c>
      <c r="E129" s="523">
        <v>32</v>
      </c>
      <c r="F129" s="524" t="s">
        <v>4125</v>
      </c>
      <c r="G129" s="525">
        <v>65</v>
      </c>
      <c r="H129" s="272">
        <v>24</v>
      </c>
      <c r="I129" s="273" t="s">
        <v>3342</v>
      </c>
      <c r="J129" s="273">
        <v>58</v>
      </c>
      <c r="K129" s="145">
        <v>30</v>
      </c>
      <c r="L129" s="146" t="s">
        <v>2596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1">
        <v>7</v>
      </c>
      <c r="C130" s="569" t="s">
        <v>4869</v>
      </c>
      <c r="D130" s="570">
        <v>50</v>
      </c>
      <c r="E130" s="523">
        <v>5</v>
      </c>
      <c r="F130" s="524" t="s">
        <v>4126</v>
      </c>
      <c r="G130" s="525">
        <v>62</v>
      </c>
      <c r="H130" s="272">
        <v>8</v>
      </c>
      <c r="I130" s="273" t="s">
        <v>3343</v>
      </c>
      <c r="J130" s="273">
        <v>34</v>
      </c>
      <c r="K130" s="145">
        <v>7</v>
      </c>
      <c r="L130" s="146" t="s">
        <v>2597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1">
        <v>1</v>
      </c>
      <c r="C131" s="569" t="s">
        <v>2589</v>
      </c>
      <c r="D131" s="570">
        <v>3</v>
      </c>
      <c r="E131" s="523">
        <v>5</v>
      </c>
      <c r="F131" s="524" t="s">
        <v>4127</v>
      </c>
      <c r="G131" s="525">
        <v>72</v>
      </c>
      <c r="H131" s="272">
        <v>6</v>
      </c>
      <c r="I131" s="273" t="s">
        <v>3344</v>
      </c>
      <c r="J131" s="273">
        <v>56</v>
      </c>
      <c r="K131" s="145">
        <v>4</v>
      </c>
      <c r="L131" s="146" t="s">
        <v>2598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0"/>
      <c r="C132" s="595"/>
      <c r="D132" s="596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44572</v>
      </c>
      <c r="B133" s="555">
        <v>2021</v>
      </c>
      <c r="C133" s="556"/>
      <c r="D133" s="557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55" t="s">
        <v>262</v>
      </c>
      <c r="C134" s="556" t="s">
        <v>263</v>
      </c>
      <c r="D134" s="557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2">
        <v>296</v>
      </c>
      <c r="C135" s="593" t="s">
        <v>4899</v>
      </c>
      <c r="D135" s="594">
        <v>35</v>
      </c>
      <c r="E135" s="437">
        <v>282</v>
      </c>
      <c r="F135" s="546" t="s">
        <v>4149</v>
      </c>
      <c r="G135" s="547">
        <v>70</v>
      </c>
      <c r="H135" s="279">
        <v>247</v>
      </c>
      <c r="I135" s="280" t="s">
        <v>3364</v>
      </c>
      <c r="J135" s="281">
        <v>61</v>
      </c>
      <c r="K135" s="225">
        <v>253</v>
      </c>
      <c r="L135" s="225" t="s">
        <v>2622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68">
        <v>3</v>
      </c>
      <c r="C136" s="569" t="s">
        <v>4880</v>
      </c>
      <c r="D136" s="570">
        <v>25</v>
      </c>
      <c r="E136" s="430">
        <v>1</v>
      </c>
      <c r="F136" s="524" t="s">
        <v>4129</v>
      </c>
      <c r="G136" s="525">
        <v>70</v>
      </c>
      <c r="H136" s="272">
        <v>1</v>
      </c>
      <c r="I136" s="273" t="s">
        <v>3346</v>
      </c>
      <c r="J136" s="273">
        <v>111</v>
      </c>
      <c r="K136" s="145">
        <v>1</v>
      </c>
      <c r="L136" s="146" t="s">
        <v>2600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1">
        <v>0</v>
      </c>
      <c r="C137" s="569" t="s">
        <v>270</v>
      </c>
      <c r="D137" s="570">
        <v>0</v>
      </c>
      <c r="E137" s="523">
        <v>2</v>
      </c>
      <c r="F137" s="524" t="s">
        <v>4130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2601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1">
        <v>8</v>
      </c>
      <c r="C138" s="569" t="s">
        <v>4881</v>
      </c>
      <c r="D138" s="570">
        <v>60</v>
      </c>
      <c r="E138" s="523">
        <v>7</v>
      </c>
      <c r="F138" s="524" t="s">
        <v>4131</v>
      </c>
      <c r="G138" s="525">
        <v>60</v>
      </c>
      <c r="H138" s="272">
        <v>9</v>
      </c>
      <c r="I138" s="273" t="s">
        <v>3347</v>
      </c>
      <c r="J138" s="273">
        <v>57</v>
      </c>
      <c r="K138" s="145">
        <v>4</v>
      </c>
      <c r="L138" s="146" t="s">
        <v>2602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1">
        <v>0</v>
      </c>
      <c r="C139" s="569" t="s">
        <v>270</v>
      </c>
      <c r="D139" s="570">
        <v>0</v>
      </c>
      <c r="E139" s="523">
        <v>4</v>
      </c>
      <c r="F139" s="524" t="s">
        <v>4132</v>
      </c>
      <c r="G139" s="525">
        <v>243</v>
      </c>
      <c r="H139" s="272">
        <v>3</v>
      </c>
      <c r="I139" s="273" t="s">
        <v>3348</v>
      </c>
      <c r="J139" s="273">
        <v>7</v>
      </c>
      <c r="K139" s="145">
        <v>3</v>
      </c>
      <c r="L139" s="146" t="s">
        <v>2603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1">
        <v>2</v>
      </c>
      <c r="C140" s="569" t="s">
        <v>4882</v>
      </c>
      <c r="D140" s="570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3349</v>
      </c>
      <c r="J140" s="273">
        <v>3</v>
      </c>
      <c r="K140" s="145">
        <v>1</v>
      </c>
      <c r="L140" s="146" t="s">
        <v>2604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1">
        <v>4</v>
      </c>
      <c r="C141" s="569" t="s">
        <v>4883</v>
      </c>
      <c r="D141" s="570">
        <v>53</v>
      </c>
      <c r="E141" s="523">
        <v>3</v>
      </c>
      <c r="F141" s="524" t="s">
        <v>4133</v>
      </c>
      <c r="G141" s="525">
        <v>154</v>
      </c>
      <c r="H141" s="272">
        <v>2</v>
      </c>
      <c r="I141" s="273" t="s">
        <v>2669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1">
        <v>0</v>
      </c>
      <c r="C142" s="569" t="s">
        <v>270</v>
      </c>
      <c r="D142" s="570">
        <v>0</v>
      </c>
      <c r="E142" s="523">
        <v>2</v>
      </c>
      <c r="F142" s="524" t="s">
        <v>4134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2605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1">
        <v>5</v>
      </c>
      <c r="C143" s="569" t="s">
        <v>4884</v>
      </c>
      <c r="D143" s="570">
        <v>30</v>
      </c>
      <c r="E143" s="523">
        <v>2</v>
      </c>
      <c r="F143" s="524" t="s">
        <v>4135</v>
      </c>
      <c r="G143" s="525">
        <v>11</v>
      </c>
      <c r="H143" s="272">
        <v>2</v>
      </c>
      <c r="I143" s="273" t="s">
        <v>3350</v>
      </c>
      <c r="J143" s="273">
        <v>157</v>
      </c>
      <c r="K143" s="145">
        <v>7</v>
      </c>
      <c r="L143" s="146" t="s">
        <v>2606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1">
        <v>8</v>
      </c>
      <c r="C144" s="569" t="s">
        <v>4885</v>
      </c>
      <c r="D144" s="570">
        <v>24</v>
      </c>
      <c r="E144" s="523">
        <v>9</v>
      </c>
      <c r="F144" s="524" t="s">
        <v>4136</v>
      </c>
      <c r="G144" s="525">
        <v>24</v>
      </c>
      <c r="H144" s="272">
        <v>6</v>
      </c>
      <c r="I144" s="273" t="s">
        <v>3351</v>
      </c>
      <c r="J144" s="273">
        <v>37</v>
      </c>
      <c r="K144" s="145">
        <v>13</v>
      </c>
      <c r="L144" s="146" t="s">
        <v>2607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1">
        <v>7</v>
      </c>
      <c r="C145" s="569" t="s">
        <v>4886</v>
      </c>
      <c r="D145" s="570">
        <v>49</v>
      </c>
      <c r="E145" s="523">
        <v>5</v>
      </c>
      <c r="F145" s="524" t="s">
        <v>4137</v>
      </c>
      <c r="G145" s="525">
        <v>58</v>
      </c>
      <c r="H145" s="272">
        <v>12</v>
      </c>
      <c r="I145" s="273" t="s">
        <v>3352</v>
      </c>
      <c r="J145" s="273">
        <v>53</v>
      </c>
      <c r="K145" s="145">
        <v>8</v>
      </c>
      <c r="L145" s="146" t="s">
        <v>2608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1">
        <v>2</v>
      </c>
      <c r="C146" s="569" t="s">
        <v>4887</v>
      </c>
      <c r="D146" s="570">
        <v>67</v>
      </c>
      <c r="E146" s="523">
        <v>4</v>
      </c>
      <c r="F146" s="524" t="s">
        <v>4138</v>
      </c>
      <c r="G146" s="525">
        <v>43</v>
      </c>
      <c r="H146" s="272">
        <v>3</v>
      </c>
      <c r="I146" s="273" t="s">
        <v>3353</v>
      </c>
      <c r="J146" s="273">
        <v>43</v>
      </c>
      <c r="K146" s="145">
        <v>5</v>
      </c>
      <c r="L146" s="146" t="s">
        <v>2609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1">
        <v>2</v>
      </c>
      <c r="C147" s="569" t="s">
        <v>4888</v>
      </c>
      <c r="D147" s="570">
        <v>3</v>
      </c>
      <c r="E147" s="523">
        <v>1</v>
      </c>
      <c r="F147" s="524" t="s">
        <v>4139</v>
      </c>
      <c r="G147" s="525">
        <v>15</v>
      </c>
      <c r="H147" s="272">
        <v>1</v>
      </c>
      <c r="I147" s="273" t="s">
        <v>3354</v>
      </c>
      <c r="J147" s="273">
        <v>120</v>
      </c>
      <c r="K147" s="145">
        <v>2</v>
      </c>
      <c r="L147" s="146" t="s">
        <v>2610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1">
        <v>2</v>
      </c>
      <c r="C148" s="569" t="s">
        <v>4889</v>
      </c>
      <c r="D148" s="570">
        <v>83</v>
      </c>
      <c r="E148" s="523">
        <v>2</v>
      </c>
      <c r="F148" s="524" t="s">
        <v>4140</v>
      </c>
      <c r="G148" s="525">
        <v>5</v>
      </c>
      <c r="H148" s="272">
        <v>3</v>
      </c>
      <c r="I148" s="273" t="s">
        <v>3355</v>
      </c>
      <c r="J148" s="273">
        <v>52</v>
      </c>
      <c r="K148" s="145">
        <v>1</v>
      </c>
      <c r="L148" s="146" t="s">
        <v>2611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1">
        <v>1</v>
      </c>
      <c r="C149" s="569" t="s">
        <v>2535</v>
      </c>
      <c r="D149" s="570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1">
        <v>3</v>
      </c>
      <c r="C150" s="569" t="s">
        <v>4890</v>
      </c>
      <c r="D150" s="570">
        <v>24</v>
      </c>
      <c r="E150" s="523">
        <v>5</v>
      </c>
      <c r="F150" s="524" t="s">
        <v>4141</v>
      </c>
      <c r="G150" s="525">
        <v>46</v>
      </c>
      <c r="H150" s="272">
        <v>3</v>
      </c>
      <c r="I150" s="273" t="s">
        <v>3356</v>
      </c>
      <c r="J150" s="273">
        <v>15</v>
      </c>
      <c r="K150" s="145">
        <v>4</v>
      </c>
      <c r="L150" s="146" t="s">
        <v>2612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1">
        <v>34</v>
      </c>
      <c r="C151" s="569" t="s">
        <v>4891</v>
      </c>
      <c r="D151" s="570">
        <v>40</v>
      </c>
      <c r="E151" s="523">
        <v>36</v>
      </c>
      <c r="F151" s="524" t="s">
        <v>3682</v>
      </c>
      <c r="G151" s="525">
        <v>118</v>
      </c>
      <c r="H151" s="272">
        <v>28</v>
      </c>
      <c r="I151" s="273" t="s">
        <v>3357</v>
      </c>
      <c r="J151" s="273">
        <v>86</v>
      </c>
      <c r="K151" s="145">
        <v>25</v>
      </c>
      <c r="L151" s="146" t="s">
        <v>2613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1">
        <v>3</v>
      </c>
      <c r="C152" s="569" t="s">
        <v>4892</v>
      </c>
      <c r="D152" s="570">
        <v>17</v>
      </c>
      <c r="E152" s="523">
        <v>6</v>
      </c>
      <c r="F152" s="524" t="s">
        <v>4142</v>
      </c>
      <c r="G152" s="525">
        <v>82</v>
      </c>
      <c r="H152" s="272">
        <v>4</v>
      </c>
      <c r="I152" s="273" t="s">
        <v>3358</v>
      </c>
      <c r="J152" s="273">
        <v>77</v>
      </c>
      <c r="K152" s="145">
        <v>4</v>
      </c>
      <c r="L152" s="146" t="s">
        <v>2614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1">
        <v>1</v>
      </c>
      <c r="C153" s="569" t="s">
        <v>1622</v>
      </c>
      <c r="D153" s="570">
        <v>4</v>
      </c>
      <c r="E153" s="523">
        <v>3</v>
      </c>
      <c r="F153" s="524" t="s">
        <v>4143</v>
      </c>
      <c r="G153" s="525">
        <v>24</v>
      </c>
      <c r="H153" s="272">
        <v>2</v>
      </c>
      <c r="I153" s="273" t="s">
        <v>3359</v>
      </c>
      <c r="J153" s="273">
        <v>72</v>
      </c>
      <c r="K153" s="145">
        <v>2</v>
      </c>
      <c r="L153" s="146" t="s">
        <v>2615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1">
        <v>0</v>
      </c>
      <c r="C154" s="569" t="s">
        <v>270</v>
      </c>
      <c r="D154" s="570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3289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1">
        <v>4</v>
      </c>
      <c r="C155" s="569" t="s">
        <v>4893</v>
      </c>
      <c r="D155" s="570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2535</v>
      </c>
      <c r="J155" s="273">
        <v>74</v>
      </c>
      <c r="K155" s="145">
        <v>8</v>
      </c>
      <c r="L155" s="146" t="s">
        <v>2616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1">
        <v>166</v>
      </c>
      <c r="C156" s="569" t="s">
        <v>4894</v>
      </c>
      <c r="D156" s="570">
        <v>34</v>
      </c>
      <c r="E156" s="523">
        <v>152</v>
      </c>
      <c r="F156" s="524" t="s">
        <v>4144</v>
      </c>
      <c r="G156" s="525">
        <v>51</v>
      </c>
      <c r="H156" s="272">
        <v>130</v>
      </c>
      <c r="I156" s="273" t="s">
        <v>3360</v>
      </c>
      <c r="J156" s="273">
        <v>63</v>
      </c>
      <c r="K156" s="145">
        <v>139</v>
      </c>
      <c r="L156" s="146" t="s">
        <v>2617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1">
        <v>27</v>
      </c>
      <c r="C157" s="569" t="s">
        <v>4895</v>
      </c>
      <c r="D157" s="570">
        <v>20</v>
      </c>
      <c r="E157" s="523">
        <v>26</v>
      </c>
      <c r="F157" s="524" t="s">
        <v>4145</v>
      </c>
      <c r="G157" s="525">
        <v>136</v>
      </c>
      <c r="H157" s="272">
        <v>21</v>
      </c>
      <c r="I157" s="273" t="s">
        <v>3361</v>
      </c>
      <c r="J157" s="273">
        <v>49</v>
      </c>
      <c r="K157" s="145">
        <v>16</v>
      </c>
      <c r="L157" s="146" t="s">
        <v>2618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1">
        <v>2</v>
      </c>
      <c r="C158" s="569" t="s">
        <v>4896</v>
      </c>
      <c r="D158" s="570">
        <v>26</v>
      </c>
      <c r="E158" s="523">
        <v>2</v>
      </c>
      <c r="F158" s="524" t="s">
        <v>4146</v>
      </c>
      <c r="G158" s="525">
        <v>69</v>
      </c>
      <c r="H158" s="272">
        <v>2</v>
      </c>
      <c r="I158" s="273" t="s">
        <v>3362</v>
      </c>
      <c r="J158" s="273">
        <v>4</v>
      </c>
      <c r="K158" s="145">
        <v>2</v>
      </c>
      <c r="L158" s="146" t="s">
        <v>2619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1">
        <v>2</v>
      </c>
      <c r="C159" s="569" t="s">
        <v>4897</v>
      </c>
      <c r="D159" s="570">
        <v>20</v>
      </c>
      <c r="E159" s="523">
        <v>4</v>
      </c>
      <c r="F159" s="524" t="s">
        <v>4147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2620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1">
        <v>10</v>
      </c>
      <c r="C160" s="569" t="s">
        <v>4898</v>
      </c>
      <c r="D160" s="570">
        <v>46</v>
      </c>
      <c r="E160" s="523">
        <v>5</v>
      </c>
      <c r="F160" s="524" t="s">
        <v>4148</v>
      </c>
      <c r="G160" s="525">
        <v>40</v>
      </c>
      <c r="H160" s="272">
        <v>8</v>
      </c>
      <c r="I160" s="273" t="s">
        <v>3363</v>
      </c>
      <c r="J160" s="273">
        <v>31</v>
      </c>
      <c r="K160" s="145">
        <v>3</v>
      </c>
      <c r="L160" s="146" t="s">
        <v>2621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89"/>
      <c r="C161" s="590"/>
      <c r="D161" s="591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44572</v>
      </c>
      <c r="B162" s="555">
        <v>2021</v>
      </c>
      <c r="C162" s="556"/>
      <c r="D162" s="557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86" t="s">
        <v>262</v>
      </c>
      <c r="C163" s="587" t="s">
        <v>263</v>
      </c>
      <c r="D163" s="588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2">
        <v>346</v>
      </c>
      <c r="C164" s="593" t="s">
        <v>4921</v>
      </c>
      <c r="D164" s="594">
        <v>72</v>
      </c>
      <c r="E164" s="436">
        <v>315</v>
      </c>
      <c r="F164" s="546" t="s">
        <v>4169</v>
      </c>
      <c r="G164" s="547">
        <v>97</v>
      </c>
      <c r="H164" s="279">
        <v>304</v>
      </c>
      <c r="I164" s="280" t="s">
        <v>3385</v>
      </c>
      <c r="J164" s="281">
        <v>91</v>
      </c>
      <c r="K164" s="224">
        <v>323</v>
      </c>
      <c r="L164" s="225" t="s">
        <v>2644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68">
        <v>16</v>
      </c>
      <c r="C165" s="569" t="s">
        <v>4900</v>
      </c>
      <c r="D165" s="570">
        <v>75</v>
      </c>
      <c r="E165" s="430">
        <v>20</v>
      </c>
      <c r="F165" s="524" t="s">
        <v>4150</v>
      </c>
      <c r="G165" s="525">
        <v>44</v>
      </c>
      <c r="H165" s="272">
        <v>6</v>
      </c>
      <c r="I165" s="273" t="s">
        <v>3365</v>
      </c>
      <c r="J165" s="273">
        <v>192</v>
      </c>
      <c r="K165" s="145">
        <v>19</v>
      </c>
      <c r="L165" s="146" t="s">
        <v>2623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1">
        <v>11</v>
      </c>
      <c r="C166" s="569" t="s">
        <v>4901</v>
      </c>
      <c r="D166" s="570">
        <v>108</v>
      </c>
      <c r="E166" s="523">
        <v>8</v>
      </c>
      <c r="F166" s="524" t="s">
        <v>4151</v>
      </c>
      <c r="G166" s="525">
        <v>29</v>
      </c>
      <c r="H166" s="272">
        <v>7</v>
      </c>
      <c r="I166" s="273" t="s">
        <v>3366</v>
      </c>
      <c r="J166" s="273">
        <v>106</v>
      </c>
      <c r="K166" s="145">
        <v>6</v>
      </c>
      <c r="L166" s="146" t="s">
        <v>2624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1">
        <v>36</v>
      </c>
      <c r="C167" s="569" t="s">
        <v>4902</v>
      </c>
      <c r="D167" s="570">
        <v>119</v>
      </c>
      <c r="E167" s="523">
        <v>37</v>
      </c>
      <c r="F167" s="524" t="s">
        <v>4152</v>
      </c>
      <c r="G167" s="525">
        <v>92</v>
      </c>
      <c r="H167" s="272">
        <v>41</v>
      </c>
      <c r="I167" s="273" t="s">
        <v>3367</v>
      </c>
      <c r="J167" s="273">
        <v>77</v>
      </c>
      <c r="K167" s="145">
        <v>45</v>
      </c>
      <c r="L167" s="146" t="s">
        <v>2625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1">
        <v>15</v>
      </c>
      <c r="C168" s="569" t="s">
        <v>4903</v>
      </c>
      <c r="D168" s="570">
        <v>12</v>
      </c>
      <c r="E168" s="523">
        <v>15</v>
      </c>
      <c r="F168" s="524" t="s">
        <v>4153</v>
      </c>
      <c r="G168" s="525">
        <v>62</v>
      </c>
      <c r="H168" s="272">
        <v>16</v>
      </c>
      <c r="I168" s="273" t="s">
        <v>3368</v>
      </c>
      <c r="J168" s="273">
        <v>54</v>
      </c>
      <c r="K168" s="145">
        <v>16</v>
      </c>
      <c r="L168" s="146" t="s">
        <v>2626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1">
        <v>31</v>
      </c>
      <c r="C169" s="569" t="s">
        <v>4904</v>
      </c>
      <c r="D169" s="570">
        <v>48</v>
      </c>
      <c r="E169" s="523">
        <v>21</v>
      </c>
      <c r="F169" s="524" t="s">
        <v>4154</v>
      </c>
      <c r="G169" s="525">
        <v>62</v>
      </c>
      <c r="H169" s="272">
        <v>26</v>
      </c>
      <c r="I169" s="273" t="s">
        <v>3369</v>
      </c>
      <c r="J169" s="273">
        <v>57</v>
      </c>
      <c r="K169" s="145">
        <v>29</v>
      </c>
      <c r="L169" s="146" t="s">
        <v>2627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1">
        <v>22</v>
      </c>
      <c r="C170" s="569" t="s">
        <v>4905</v>
      </c>
      <c r="D170" s="570">
        <v>62</v>
      </c>
      <c r="E170" s="523">
        <v>27</v>
      </c>
      <c r="F170" s="524" t="s">
        <v>4155</v>
      </c>
      <c r="G170" s="525">
        <v>103</v>
      </c>
      <c r="H170" s="272">
        <v>20</v>
      </c>
      <c r="I170" s="273" t="s">
        <v>3370</v>
      </c>
      <c r="J170" s="273">
        <v>75</v>
      </c>
      <c r="K170" s="145">
        <v>20</v>
      </c>
      <c r="L170" s="146" t="s">
        <v>2628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1">
        <v>34</v>
      </c>
      <c r="C171" s="569" t="s">
        <v>4906</v>
      </c>
      <c r="D171" s="570">
        <v>76</v>
      </c>
      <c r="E171" s="523">
        <v>26</v>
      </c>
      <c r="F171" s="524" t="s">
        <v>4156</v>
      </c>
      <c r="G171" s="525">
        <v>171</v>
      </c>
      <c r="H171" s="272">
        <v>35</v>
      </c>
      <c r="I171" s="273" t="s">
        <v>3371</v>
      </c>
      <c r="J171" s="273">
        <v>83</v>
      </c>
      <c r="K171" s="145">
        <v>26</v>
      </c>
      <c r="L171" s="146" t="s">
        <v>2629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1">
        <v>7</v>
      </c>
      <c r="C172" s="569" t="s">
        <v>4907</v>
      </c>
      <c r="D172" s="570">
        <v>20</v>
      </c>
      <c r="E172" s="523">
        <v>8</v>
      </c>
      <c r="F172" s="524" t="s">
        <v>4157</v>
      </c>
      <c r="G172" s="525">
        <v>44</v>
      </c>
      <c r="H172" s="272">
        <v>8</v>
      </c>
      <c r="I172" s="273" t="s">
        <v>3372</v>
      </c>
      <c r="J172" s="273">
        <v>54</v>
      </c>
      <c r="K172" s="145">
        <v>14</v>
      </c>
      <c r="L172" s="146" t="s">
        <v>2630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1">
        <v>7</v>
      </c>
      <c r="C173" s="569" t="s">
        <v>4908</v>
      </c>
      <c r="D173" s="570">
        <v>110</v>
      </c>
      <c r="E173" s="523">
        <v>14</v>
      </c>
      <c r="F173" s="524" t="s">
        <v>4158</v>
      </c>
      <c r="G173" s="525">
        <v>161</v>
      </c>
      <c r="H173" s="272">
        <v>11</v>
      </c>
      <c r="I173" s="273" t="s">
        <v>3373</v>
      </c>
      <c r="J173" s="273">
        <v>94</v>
      </c>
      <c r="K173" s="145">
        <v>15</v>
      </c>
      <c r="L173" s="146" t="s">
        <v>2631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1">
        <v>5</v>
      </c>
      <c r="C174" s="569" t="s">
        <v>4909</v>
      </c>
      <c r="D174" s="570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3374</v>
      </c>
      <c r="J174" s="273">
        <v>73</v>
      </c>
      <c r="K174" s="145">
        <v>4</v>
      </c>
      <c r="L174" s="146" t="s">
        <v>2632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1">
        <v>38</v>
      </c>
      <c r="C175" s="569" t="s">
        <v>4910</v>
      </c>
      <c r="D175" s="570">
        <v>53</v>
      </c>
      <c r="E175" s="523">
        <v>27</v>
      </c>
      <c r="F175" s="524" t="s">
        <v>4159</v>
      </c>
      <c r="G175" s="525">
        <v>85</v>
      </c>
      <c r="H175" s="272">
        <v>42</v>
      </c>
      <c r="I175" s="273" t="s">
        <v>3375</v>
      </c>
      <c r="J175" s="273">
        <v>137</v>
      </c>
      <c r="K175" s="145">
        <v>30</v>
      </c>
      <c r="L175" s="146" t="s">
        <v>2633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1">
        <v>15</v>
      </c>
      <c r="C176" s="569" t="s">
        <v>4911</v>
      </c>
      <c r="D176" s="570">
        <v>88</v>
      </c>
      <c r="E176" s="523">
        <v>13</v>
      </c>
      <c r="F176" s="524" t="s">
        <v>4160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2634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1">
        <v>17</v>
      </c>
      <c r="C177" s="569" t="s">
        <v>4912</v>
      </c>
      <c r="D177" s="570">
        <v>25</v>
      </c>
      <c r="E177" s="523">
        <v>10</v>
      </c>
      <c r="F177" s="524" t="s">
        <v>4161</v>
      </c>
      <c r="G177" s="525">
        <v>100</v>
      </c>
      <c r="H177" s="272">
        <v>17</v>
      </c>
      <c r="I177" s="273" t="s">
        <v>3376</v>
      </c>
      <c r="J177" s="273">
        <v>79</v>
      </c>
      <c r="K177" s="145">
        <v>12</v>
      </c>
      <c r="L177" s="146" t="s">
        <v>2635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1">
        <v>0</v>
      </c>
      <c r="C178" s="569" t="s">
        <v>270</v>
      </c>
      <c r="D178" s="570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1">
        <v>5</v>
      </c>
      <c r="C179" s="569" t="s">
        <v>4913</v>
      </c>
      <c r="D179" s="570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3377</v>
      </c>
      <c r="J179" s="273">
        <v>99</v>
      </c>
      <c r="K179" s="145">
        <v>8</v>
      </c>
      <c r="L179" s="146" t="s">
        <v>2636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1">
        <v>11</v>
      </c>
      <c r="C180" s="569" t="s">
        <v>4914</v>
      </c>
      <c r="D180" s="570">
        <v>68</v>
      </c>
      <c r="E180" s="523">
        <v>2</v>
      </c>
      <c r="F180" s="524" t="s">
        <v>4162</v>
      </c>
      <c r="G180" s="525">
        <v>205</v>
      </c>
      <c r="H180" s="272">
        <v>6</v>
      </c>
      <c r="I180" s="273" t="s">
        <v>3378</v>
      </c>
      <c r="J180" s="273">
        <v>57</v>
      </c>
      <c r="K180" s="145">
        <v>6</v>
      </c>
      <c r="L180" s="146" t="s">
        <v>2637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1">
        <v>5</v>
      </c>
      <c r="C181" s="569" t="s">
        <v>4915</v>
      </c>
      <c r="D181" s="570">
        <v>79</v>
      </c>
      <c r="E181" s="523">
        <v>7</v>
      </c>
      <c r="F181" s="524" t="s">
        <v>4163</v>
      </c>
      <c r="G181" s="525">
        <v>143</v>
      </c>
      <c r="H181" s="272">
        <v>1</v>
      </c>
      <c r="I181" s="273" t="s">
        <v>3379</v>
      </c>
      <c r="J181" s="273">
        <v>6</v>
      </c>
      <c r="K181" s="145">
        <v>7</v>
      </c>
      <c r="L181" s="146" t="s">
        <v>2638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1">
        <v>10</v>
      </c>
      <c r="C182" s="569" t="s">
        <v>4916</v>
      </c>
      <c r="D182" s="570">
        <v>54</v>
      </c>
      <c r="E182" s="523">
        <v>14</v>
      </c>
      <c r="F182" s="524" t="s">
        <v>4164</v>
      </c>
      <c r="G182" s="525">
        <v>60</v>
      </c>
      <c r="H182" s="272">
        <v>11</v>
      </c>
      <c r="I182" s="273" t="s">
        <v>3380</v>
      </c>
      <c r="J182" s="273">
        <v>97</v>
      </c>
      <c r="K182" s="145">
        <v>9</v>
      </c>
      <c r="L182" s="146" t="s">
        <v>2639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1">
        <v>3</v>
      </c>
      <c r="C183" s="569" t="s">
        <v>4917</v>
      </c>
      <c r="D183" s="570">
        <v>24</v>
      </c>
      <c r="E183" s="523">
        <v>5</v>
      </c>
      <c r="F183" s="524" t="s">
        <v>4165</v>
      </c>
      <c r="G183" s="525">
        <v>64</v>
      </c>
      <c r="H183" s="272">
        <v>1</v>
      </c>
      <c r="I183" s="273" t="s">
        <v>3381</v>
      </c>
      <c r="J183" s="273">
        <v>206</v>
      </c>
      <c r="K183" s="145">
        <v>2</v>
      </c>
      <c r="L183" s="146" t="s">
        <v>2640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1">
        <v>14</v>
      </c>
      <c r="C184" s="569" t="s">
        <v>4918</v>
      </c>
      <c r="D184" s="570">
        <v>97</v>
      </c>
      <c r="E184" s="523">
        <v>19</v>
      </c>
      <c r="F184" s="524" t="s">
        <v>4166</v>
      </c>
      <c r="G184" s="525">
        <v>81</v>
      </c>
      <c r="H184" s="272">
        <v>8</v>
      </c>
      <c r="I184" s="273" t="s">
        <v>3382</v>
      </c>
      <c r="J184" s="273">
        <v>33</v>
      </c>
      <c r="K184" s="145">
        <v>15</v>
      </c>
      <c r="L184" s="146" t="s">
        <v>2641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1">
        <v>24</v>
      </c>
      <c r="C185" s="569" t="s">
        <v>4919</v>
      </c>
      <c r="D185" s="570">
        <v>58</v>
      </c>
      <c r="E185" s="523">
        <v>21</v>
      </c>
      <c r="F185" s="524" t="s">
        <v>4167</v>
      </c>
      <c r="G185" s="525">
        <v>90</v>
      </c>
      <c r="H185" s="272">
        <v>11</v>
      </c>
      <c r="I185" s="273" t="s">
        <v>3383</v>
      </c>
      <c r="J185" s="273">
        <v>82</v>
      </c>
      <c r="K185" s="145">
        <v>17</v>
      </c>
      <c r="L185" s="146" t="s">
        <v>2642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1">
        <v>20</v>
      </c>
      <c r="C186" s="569" t="s">
        <v>4920</v>
      </c>
      <c r="D186" s="570">
        <v>133</v>
      </c>
      <c r="E186" s="523">
        <v>14</v>
      </c>
      <c r="F186" s="524" t="s">
        <v>4168</v>
      </c>
      <c r="G186" s="525">
        <v>185</v>
      </c>
      <c r="H186" s="272">
        <v>18</v>
      </c>
      <c r="I186" s="273" t="s">
        <v>3384</v>
      </c>
      <c r="J186" s="273">
        <v>129</v>
      </c>
      <c r="K186" s="145">
        <v>14</v>
      </c>
      <c r="L186" s="146" t="s">
        <v>2643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0"/>
      <c r="C187" s="560"/>
      <c r="D187" s="581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2">
        <v>348</v>
      </c>
      <c r="C188" s="593" t="s">
        <v>4936</v>
      </c>
      <c r="D188" s="594">
        <v>31</v>
      </c>
      <c r="E188" s="436">
        <v>333</v>
      </c>
      <c r="F188" s="546" t="s">
        <v>4184</v>
      </c>
      <c r="G188" s="547">
        <v>44</v>
      </c>
      <c r="H188" s="279">
        <v>291</v>
      </c>
      <c r="I188" s="280" t="s">
        <v>3401</v>
      </c>
      <c r="J188" s="281">
        <v>62</v>
      </c>
      <c r="K188" s="225">
        <v>380</v>
      </c>
      <c r="L188" s="225" t="s">
        <v>2659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68">
        <v>3</v>
      </c>
      <c r="C189" s="569" t="s">
        <v>4922</v>
      </c>
      <c r="D189" s="570">
        <v>18</v>
      </c>
      <c r="E189" s="430">
        <v>3</v>
      </c>
      <c r="F189" s="524" t="s">
        <v>4170</v>
      </c>
      <c r="G189" s="525">
        <v>67</v>
      </c>
      <c r="H189" s="272">
        <v>4</v>
      </c>
      <c r="I189" s="273" t="s">
        <v>3386</v>
      </c>
      <c r="J189" s="273">
        <v>56</v>
      </c>
      <c r="K189" s="145">
        <v>10</v>
      </c>
      <c r="L189" s="146" t="s">
        <v>2645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1">
        <v>10</v>
      </c>
      <c r="C190" s="569" t="s">
        <v>4923</v>
      </c>
      <c r="D190" s="570">
        <v>30</v>
      </c>
      <c r="E190" s="523">
        <v>5</v>
      </c>
      <c r="F190" s="524" t="s">
        <v>4171</v>
      </c>
      <c r="G190" s="525">
        <v>43</v>
      </c>
      <c r="H190" s="272">
        <v>3</v>
      </c>
      <c r="I190" s="273" t="s">
        <v>3387</v>
      </c>
      <c r="J190" s="273">
        <v>61</v>
      </c>
      <c r="K190" s="145">
        <v>6</v>
      </c>
      <c r="L190" s="146" t="s">
        <v>2646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1">
        <v>6</v>
      </c>
      <c r="C191" s="569" t="s">
        <v>4924</v>
      </c>
      <c r="D191" s="570">
        <v>65</v>
      </c>
      <c r="E191" s="523">
        <v>9</v>
      </c>
      <c r="F191" s="524" t="s">
        <v>4172</v>
      </c>
      <c r="G191" s="525">
        <v>96</v>
      </c>
      <c r="H191" s="272">
        <v>9</v>
      </c>
      <c r="I191" s="273" t="s">
        <v>3388</v>
      </c>
      <c r="J191" s="273">
        <v>120</v>
      </c>
      <c r="K191" s="145">
        <v>6</v>
      </c>
      <c r="L191" s="146" t="s">
        <v>2647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1">
        <v>7</v>
      </c>
      <c r="C192" s="569" t="s">
        <v>4925</v>
      </c>
      <c r="D192" s="570">
        <v>54</v>
      </c>
      <c r="E192" s="523">
        <v>9</v>
      </c>
      <c r="F192" s="524" t="s">
        <v>4173</v>
      </c>
      <c r="G192" s="525">
        <v>73</v>
      </c>
      <c r="H192" s="272">
        <v>6</v>
      </c>
      <c r="I192" s="273" t="s">
        <v>3389</v>
      </c>
      <c r="J192" s="273">
        <v>150</v>
      </c>
      <c r="K192" s="145">
        <v>10</v>
      </c>
      <c r="L192" s="146" t="s">
        <v>2648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1">
        <v>49</v>
      </c>
      <c r="C193" s="569" t="s">
        <v>4926</v>
      </c>
      <c r="D193" s="570">
        <v>15</v>
      </c>
      <c r="E193" s="523">
        <v>34</v>
      </c>
      <c r="F193" s="524" t="s">
        <v>4174</v>
      </c>
      <c r="G193" s="525">
        <v>31</v>
      </c>
      <c r="H193" s="272">
        <v>36</v>
      </c>
      <c r="I193" s="273" t="s">
        <v>3390</v>
      </c>
      <c r="J193" s="273">
        <v>54</v>
      </c>
      <c r="K193" s="145">
        <v>49</v>
      </c>
      <c r="L193" s="146" t="s">
        <v>2649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1">
        <v>48</v>
      </c>
      <c r="C194" s="569" t="s">
        <v>4927</v>
      </c>
      <c r="D194" s="570">
        <v>27</v>
      </c>
      <c r="E194" s="523">
        <v>48</v>
      </c>
      <c r="F194" s="524" t="s">
        <v>4175</v>
      </c>
      <c r="G194" s="525">
        <v>51</v>
      </c>
      <c r="H194" s="272">
        <v>45</v>
      </c>
      <c r="I194" s="273" t="s">
        <v>3391</v>
      </c>
      <c r="J194" s="273">
        <v>46</v>
      </c>
      <c r="K194" s="145">
        <v>66</v>
      </c>
      <c r="L194" s="146" t="s">
        <v>2650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1">
        <v>23</v>
      </c>
      <c r="C195" s="569" t="s">
        <v>4928</v>
      </c>
      <c r="D195" s="570">
        <v>20</v>
      </c>
      <c r="E195" s="523">
        <v>30</v>
      </c>
      <c r="F195" s="524" t="s">
        <v>4176</v>
      </c>
      <c r="G195" s="525">
        <v>34</v>
      </c>
      <c r="H195" s="272">
        <v>29</v>
      </c>
      <c r="I195" s="273" t="s">
        <v>3392</v>
      </c>
      <c r="J195" s="273">
        <v>55</v>
      </c>
      <c r="K195" s="145">
        <v>33</v>
      </c>
      <c r="L195" s="146" t="s">
        <v>2651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1">
        <v>13</v>
      </c>
      <c r="C196" s="569" t="s">
        <v>4929</v>
      </c>
      <c r="D196" s="570">
        <v>64</v>
      </c>
      <c r="E196" s="523">
        <v>13</v>
      </c>
      <c r="F196" s="524" t="s">
        <v>4177</v>
      </c>
      <c r="G196" s="525">
        <v>47</v>
      </c>
      <c r="H196" s="272">
        <v>18</v>
      </c>
      <c r="I196" s="273" t="s">
        <v>3393</v>
      </c>
      <c r="J196" s="273">
        <v>67</v>
      </c>
      <c r="K196" s="145">
        <v>18</v>
      </c>
      <c r="L196" s="146" t="s">
        <v>2652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1">
        <v>4</v>
      </c>
      <c r="C197" s="569" t="s">
        <v>1297</v>
      </c>
      <c r="D197" s="570">
        <v>23</v>
      </c>
      <c r="E197" s="523">
        <v>1</v>
      </c>
      <c r="F197" s="524" t="s">
        <v>4066</v>
      </c>
      <c r="G197" s="525">
        <v>5</v>
      </c>
      <c r="H197" s="272">
        <v>3</v>
      </c>
      <c r="I197" s="273" t="s">
        <v>3394</v>
      </c>
      <c r="J197" s="273">
        <v>35</v>
      </c>
      <c r="K197" s="145">
        <v>6</v>
      </c>
      <c r="L197" s="146" t="s">
        <v>2653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1">
        <v>2</v>
      </c>
      <c r="C198" s="569" t="s">
        <v>4930</v>
      </c>
      <c r="D198" s="570">
        <v>92</v>
      </c>
      <c r="E198" s="523">
        <v>6</v>
      </c>
      <c r="F198" s="524" t="s">
        <v>4178</v>
      </c>
      <c r="G198" s="525">
        <v>89</v>
      </c>
      <c r="H198" s="272">
        <v>5</v>
      </c>
      <c r="I198" s="273" t="s">
        <v>3395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1">
        <v>35</v>
      </c>
      <c r="C199" s="569" t="s">
        <v>4931</v>
      </c>
      <c r="D199" s="570">
        <v>38</v>
      </c>
      <c r="E199" s="523">
        <v>31</v>
      </c>
      <c r="F199" s="524" t="s">
        <v>4179</v>
      </c>
      <c r="G199" s="525">
        <v>39</v>
      </c>
      <c r="H199" s="272">
        <v>15</v>
      </c>
      <c r="I199" s="273" t="s">
        <v>3396</v>
      </c>
      <c r="J199" s="273">
        <v>68</v>
      </c>
      <c r="K199" s="145">
        <v>26</v>
      </c>
      <c r="L199" s="146" t="s">
        <v>2654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1">
        <v>28</v>
      </c>
      <c r="C200" s="569" t="s">
        <v>4932</v>
      </c>
      <c r="D200" s="570">
        <v>36</v>
      </c>
      <c r="E200" s="523">
        <v>22</v>
      </c>
      <c r="F200" s="524" t="s">
        <v>4180</v>
      </c>
      <c r="G200" s="525">
        <v>50</v>
      </c>
      <c r="H200" s="272">
        <v>18</v>
      </c>
      <c r="I200" s="273" t="s">
        <v>3397</v>
      </c>
      <c r="J200" s="273">
        <v>69</v>
      </c>
      <c r="K200" s="145">
        <v>26</v>
      </c>
      <c r="L200" s="146" t="s">
        <v>2655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1">
        <v>11</v>
      </c>
      <c r="C201" s="569" t="s">
        <v>4933</v>
      </c>
      <c r="D201" s="570">
        <v>66</v>
      </c>
      <c r="E201" s="523">
        <v>15</v>
      </c>
      <c r="F201" s="524" t="s">
        <v>4181</v>
      </c>
      <c r="G201" s="525">
        <v>30</v>
      </c>
      <c r="H201" s="272">
        <v>7</v>
      </c>
      <c r="I201" s="273" t="s">
        <v>3398</v>
      </c>
      <c r="J201" s="273">
        <v>52</v>
      </c>
      <c r="K201" s="145">
        <v>8</v>
      </c>
      <c r="L201" s="146" t="s">
        <v>2656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1">
        <v>1</v>
      </c>
      <c r="C202" s="569" t="s">
        <v>4934</v>
      </c>
      <c r="D202" s="570">
        <v>113</v>
      </c>
      <c r="E202" s="523">
        <v>3</v>
      </c>
      <c r="F202" s="524" t="s">
        <v>4182</v>
      </c>
      <c r="G202" s="525">
        <v>91</v>
      </c>
      <c r="H202" s="272">
        <v>6</v>
      </c>
      <c r="I202" s="273" t="s">
        <v>3399</v>
      </c>
      <c r="J202" s="273">
        <v>77</v>
      </c>
      <c r="K202" s="145">
        <v>4</v>
      </c>
      <c r="L202" s="146" t="s">
        <v>2657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1">
        <v>108</v>
      </c>
      <c r="C203" s="569" t="s">
        <v>4935</v>
      </c>
      <c r="D203" s="570">
        <v>27</v>
      </c>
      <c r="E203" s="523">
        <v>104</v>
      </c>
      <c r="F203" s="524" t="s">
        <v>4183</v>
      </c>
      <c r="G203" s="525">
        <v>38</v>
      </c>
      <c r="H203" s="272">
        <v>87</v>
      </c>
      <c r="I203" s="273" t="s">
        <v>3400</v>
      </c>
      <c r="J203" s="273">
        <v>61</v>
      </c>
      <c r="K203" s="139">
        <v>104</v>
      </c>
      <c r="L203" s="140" t="s">
        <v>2658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3"/>
      <c r="C204" s="584"/>
      <c r="D204" s="585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44572</v>
      </c>
      <c r="B205" s="555">
        <v>2021</v>
      </c>
      <c r="C205" s="556"/>
      <c r="D205" s="557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86" t="s">
        <v>262</v>
      </c>
      <c r="C206" s="587" t="s">
        <v>263</v>
      </c>
      <c r="D206" s="588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2">
        <v>940</v>
      </c>
      <c r="C207" s="593" t="s">
        <v>4964</v>
      </c>
      <c r="D207" s="594">
        <v>39</v>
      </c>
      <c r="E207" s="436">
        <v>1057</v>
      </c>
      <c r="F207" s="546" t="s">
        <v>4213</v>
      </c>
      <c r="G207" s="547">
        <v>47</v>
      </c>
      <c r="H207" s="279">
        <v>915</v>
      </c>
      <c r="I207" s="280" t="s">
        <v>3429</v>
      </c>
      <c r="J207" s="281">
        <v>54</v>
      </c>
      <c r="K207" s="225">
        <v>936</v>
      </c>
      <c r="L207" s="225" t="s">
        <v>2687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68">
        <v>1</v>
      </c>
      <c r="C208" s="569" t="s">
        <v>2546</v>
      </c>
      <c r="D208" s="570">
        <v>3</v>
      </c>
      <c r="E208" s="430">
        <v>2</v>
      </c>
      <c r="F208" s="524" t="s">
        <v>4185</v>
      </c>
      <c r="G208" s="525">
        <v>26</v>
      </c>
      <c r="H208" s="272">
        <v>1</v>
      </c>
      <c r="I208" s="273" t="s">
        <v>3402</v>
      </c>
      <c r="J208" s="273">
        <v>3</v>
      </c>
      <c r="K208" s="145">
        <v>4</v>
      </c>
      <c r="L208" s="146" t="s">
        <v>2660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1">
        <v>118</v>
      </c>
      <c r="C209" s="569" t="s">
        <v>4937</v>
      </c>
      <c r="D209" s="570">
        <v>39</v>
      </c>
      <c r="E209" s="523">
        <v>143</v>
      </c>
      <c r="F209" s="524" t="s">
        <v>4186</v>
      </c>
      <c r="G209" s="525">
        <v>49</v>
      </c>
      <c r="H209" s="272">
        <v>109</v>
      </c>
      <c r="I209" s="273" t="s">
        <v>3403</v>
      </c>
      <c r="J209" s="273">
        <v>48</v>
      </c>
      <c r="K209" s="145">
        <v>109</v>
      </c>
      <c r="L209" s="146" t="s">
        <v>2661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1">
        <v>1</v>
      </c>
      <c r="C210" s="569" t="s">
        <v>4938</v>
      </c>
      <c r="D210" s="570">
        <v>4</v>
      </c>
      <c r="E210" s="523">
        <v>4</v>
      </c>
      <c r="F210" s="524" t="s">
        <v>4187</v>
      </c>
      <c r="G210" s="525">
        <v>24</v>
      </c>
      <c r="H210" s="272">
        <v>5</v>
      </c>
      <c r="I210" s="273" t="s">
        <v>3404</v>
      </c>
      <c r="J210" s="273">
        <v>63</v>
      </c>
      <c r="K210" s="145">
        <v>4</v>
      </c>
      <c r="L210" s="146" t="s">
        <v>2662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1">
        <v>2</v>
      </c>
      <c r="C211" s="569" t="s">
        <v>4939</v>
      </c>
      <c r="D211" s="570">
        <v>13</v>
      </c>
      <c r="E211" s="523">
        <v>1</v>
      </c>
      <c r="F211" s="524" t="s">
        <v>4188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1">
        <v>22</v>
      </c>
      <c r="C212" s="569" t="s">
        <v>4940</v>
      </c>
      <c r="D212" s="570">
        <v>62</v>
      </c>
      <c r="E212" s="523">
        <v>39</v>
      </c>
      <c r="F212" s="524" t="s">
        <v>4189</v>
      </c>
      <c r="G212" s="525">
        <v>66</v>
      </c>
      <c r="H212" s="272">
        <v>38</v>
      </c>
      <c r="I212" s="273" t="s">
        <v>3405</v>
      </c>
      <c r="J212" s="273">
        <v>96</v>
      </c>
      <c r="K212" s="145">
        <v>28</v>
      </c>
      <c r="L212" s="146" t="s">
        <v>2663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1">
        <v>11</v>
      </c>
      <c r="C213" s="569" t="s">
        <v>4941</v>
      </c>
      <c r="D213" s="570">
        <v>56</v>
      </c>
      <c r="E213" s="523">
        <v>9</v>
      </c>
      <c r="F213" s="524" t="s">
        <v>4190</v>
      </c>
      <c r="G213" s="525">
        <v>56</v>
      </c>
      <c r="H213" s="272">
        <v>3</v>
      </c>
      <c r="I213" s="273" t="s">
        <v>3406</v>
      </c>
      <c r="J213" s="273">
        <v>50</v>
      </c>
      <c r="K213" s="145">
        <v>7</v>
      </c>
      <c r="L213" s="146" t="s">
        <v>2664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1">
        <v>12</v>
      </c>
      <c r="C214" s="569" t="s">
        <v>4942</v>
      </c>
      <c r="D214" s="570">
        <v>54</v>
      </c>
      <c r="E214" s="523">
        <v>9</v>
      </c>
      <c r="F214" s="524" t="s">
        <v>4191</v>
      </c>
      <c r="G214" s="525">
        <v>41</v>
      </c>
      <c r="H214" s="272">
        <v>10</v>
      </c>
      <c r="I214" s="273" t="s">
        <v>3407</v>
      </c>
      <c r="J214" s="273">
        <v>44</v>
      </c>
      <c r="K214" s="145">
        <v>15</v>
      </c>
      <c r="L214" s="475" t="s">
        <v>2665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1">
        <v>22</v>
      </c>
      <c r="C215" s="569" t="s">
        <v>4943</v>
      </c>
      <c r="D215" s="570">
        <v>51</v>
      </c>
      <c r="E215" s="523">
        <v>11</v>
      </c>
      <c r="F215" s="524" t="s">
        <v>4192</v>
      </c>
      <c r="G215" s="525">
        <v>62</v>
      </c>
      <c r="H215" s="272">
        <v>12</v>
      </c>
      <c r="I215" s="273" t="s">
        <v>3408</v>
      </c>
      <c r="J215" s="273">
        <v>73</v>
      </c>
      <c r="K215" s="145">
        <v>19</v>
      </c>
      <c r="L215" s="146" t="s">
        <v>2666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1">
        <v>19</v>
      </c>
      <c r="C216" s="569" t="s">
        <v>4944</v>
      </c>
      <c r="D216" s="570">
        <v>52</v>
      </c>
      <c r="E216" s="523">
        <v>13</v>
      </c>
      <c r="F216" s="524" t="s">
        <v>4193</v>
      </c>
      <c r="G216" s="525">
        <v>42</v>
      </c>
      <c r="H216" s="272">
        <v>5</v>
      </c>
      <c r="I216" s="273" t="s">
        <v>3409</v>
      </c>
      <c r="J216" s="273">
        <v>121</v>
      </c>
      <c r="K216" s="145">
        <v>9</v>
      </c>
      <c r="L216" s="146" t="s">
        <v>2667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1">
        <v>20</v>
      </c>
      <c r="C217" s="569" t="s">
        <v>4945</v>
      </c>
      <c r="D217" s="570">
        <v>41</v>
      </c>
      <c r="E217" s="523">
        <v>24</v>
      </c>
      <c r="F217" s="524" t="s">
        <v>4194</v>
      </c>
      <c r="G217" s="525">
        <v>46</v>
      </c>
      <c r="H217" s="272">
        <v>24</v>
      </c>
      <c r="I217" s="273" t="s">
        <v>3410</v>
      </c>
      <c r="J217" s="273">
        <v>56</v>
      </c>
      <c r="K217" s="145">
        <v>35</v>
      </c>
      <c r="L217" s="146" t="s">
        <v>2668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1">
        <v>0</v>
      </c>
      <c r="C218" s="569" t="s">
        <v>270</v>
      </c>
      <c r="D218" s="570">
        <v>0</v>
      </c>
      <c r="E218" s="523">
        <v>1</v>
      </c>
      <c r="F218" s="524" t="s">
        <v>4195</v>
      </c>
      <c r="G218" s="525">
        <v>13</v>
      </c>
      <c r="H218" s="272">
        <v>1</v>
      </c>
      <c r="I218" s="273" t="s">
        <v>3411</v>
      </c>
      <c r="J218" s="273">
        <v>241</v>
      </c>
      <c r="K218" s="145">
        <v>1</v>
      </c>
      <c r="L218" s="146" t="s">
        <v>2669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1">
        <v>7</v>
      </c>
      <c r="C219" s="569" t="s">
        <v>4946</v>
      </c>
      <c r="D219" s="570">
        <v>86</v>
      </c>
      <c r="E219" s="523">
        <v>4</v>
      </c>
      <c r="F219" s="524" t="s">
        <v>4196</v>
      </c>
      <c r="G219" s="525">
        <v>54</v>
      </c>
      <c r="H219" s="272">
        <v>2</v>
      </c>
      <c r="I219" s="273" t="s">
        <v>3412</v>
      </c>
      <c r="J219" s="273">
        <v>20</v>
      </c>
      <c r="K219" s="145">
        <v>8</v>
      </c>
      <c r="L219" s="146" t="s">
        <v>2670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1">
        <v>12</v>
      </c>
      <c r="C220" s="569" t="s">
        <v>4947</v>
      </c>
      <c r="D220" s="570">
        <v>14</v>
      </c>
      <c r="E220" s="523">
        <v>30</v>
      </c>
      <c r="F220" s="524" t="s">
        <v>4197</v>
      </c>
      <c r="G220" s="525">
        <v>27</v>
      </c>
      <c r="H220" s="272">
        <v>21</v>
      </c>
      <c r="I220" s="273" t="s">
        <v>3413</v>
      </c>
      <c r="J220" s="273">
        <v>42</v>
      </c>
      <c r="K220" s="145">
        <v>5</v>
      </c>
      <c r="L220" s="146" t="s">
        <v>2671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1">
        <v>96</v>
      </c>
      <c r="C221" s="569" t="s">
        <v>4948</v>
      </c>
      <c r="D221" s="570">
        <v>32</v>
      </c>
      <c r="E221" s="523">
        <v>122</v>
      </c>
      <c r="F221" s="524" t="s">
        <v>4198</v>
      </c>
      <c r="G221" s="525">
        <v>47</v>
      </c>
      <c r="H221" s="272">
        <v>110</v>
      </c>
      <c r="I221" s="273" t="s">
        <v>3414</v>
      </c>
      <c r="J221" s="273">
        <v>66</v>
      </c>
      <c r="K221" s="145">
        <v>95</v>
      </c>
      <c r="L221" s="146" t="s">
        <v>2672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1">
        <v>31</v>
      </c>
      <c r="C222" s="569" t="s">
        <v>4949</v>
      </c>
      <c r="D222" s="570">
        <v>52</v>
      </c>
      <c r="E222" s="523">
        <v>35</v>
      </c>
      <c r="F222" s="524" t="s">
        <v>4199</v>
      </c>
      <c r="G222" s="525">
        <v>67</v>
      </c>
      <c r="H222" s="272">
        <v>25</v>
      </c>
      <c r="I222" s="273" t="s">
        <v>3415</v>
      </c>
      <c r="J222" s="273">
        <v>73</v>
      </c>
      <c r="K222" s="145">
        <v>24</v>
      </c>
      <c r="L222" s="146" t="s">
        <v>2673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1">
        <v>37</v>
      </c>
      <c r="C223" s="569" t="s">
        <v>4950</v>
      </c>
      <c r="D223" s="570">
        <v>30</v>
      </c>
      <c r="E223" s="523">
        <v>34</v>
      </c>
      <c r="F223" s="524" t="s">
        <v>4200</v>
      </c>
      <c r="G223" s="525">
        <v>39</v>
      </c>
      <c r="H223" s="272">
        <v>32</v>
      </c>
      <c r="I223" s="273" t="s">
        <v>3416</v>
      </c>
      <c r="J223" s="273">
        <v>38</v>
      </c>
      <c r="K223" s="145">
        <v>33</v>
      </c>
      <c r="L223" s="146" t="s">
        <v>2674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1">
        <v>42</v>
      </c>
      <c r="C224" s="569" t="s">
        <v>4951</v>
      </c>
      <c r="D224" s="570">
        <v>39</v>
      </c>
      <c r="E224" s="523">
        <v>68</v>
      </c>
      <c r="F224" s="524" t="s">
        <v>4201</v>
      </c>
      <c r="G224" s="525">
        <v>42</v>
      </c>
      <c r="H224" s="272">
        <v>35</v>
      </c>
      <c r="I224" s="273" t="s">
        <v>3417</v>
      </c>
      <c r="J224" s="273">
        <v>42</v>
      </c>
      <c r="K224" s="145">
        <v>44</v>
      </c>
      <c r="L224" s="146" t="s">
        <v>2675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1">
        <v>1</v>
      </c>
      <c r="C225" s="569" t="s">
        <v>4952</v>
      </c>
      <c r="D225" s="570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3418</v>
      </c>
      <c r="J225" s="273">
        <v>54</v>
      </c>
      <c r="K225" s="145">
        <v>3</v>
      </c>
      <c r="L225" s="146" t="s">
        <v>2676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1">
        <v>75</v>
      </c>
      <c r="C226" s="569" t="s">
        <v>4953</v>
      </c>
      <c r="D226" s="570">
        <v>23</v>
      </c>
      <c r="E226" s="523">
        <v>86</v>
      </c>
      <c r="F226" s="524" t="s">
        <v>4202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2677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1">
        <v>7</v>
      </c>
      <c r="C227" s="569" t="s">
        <v>4954</v>
      </c>
      <c r="D227" s="570">
        <v>24</v>
      </c>
      <c r="E227" s="523">
        <v>6</v>
      </c>
      <c r="F227" s="524" t="s">
        <v>4203</v>
      </c>
      <c r="G227" s="525">
        <v>49</v>
      </c>
      <c r="H227" s="272">
        <v>3</v>
      </c>
      <c r="I227" s="273" t="s">
        <v>3419</v>
      </c>
      <c r="J227" s="273">
        <v>20</v>
      </c>
      <c r="K227" s="145">
        <v>5</v>
      </c>
      <c r="L227" s="146" t="s">
        <v>2678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1">
        <v>88</v>
      </c>
      <c r="C228" s="569" t="s">
        <v>4955</v>
      </c>
      <c r="D228" s="570">
        <v>54</v>
      </c>
      <c r="E228" s="523">
        <v>76</v>
      </c>
      <c r="F228" s="524" t="s">
        <v>4204</v>
      </c>
      <c r="G228" s="525">
        <v>85</v>
      </c>
      <c r="H228" s="272">
        <v>72</v>
      </c>
      <c r="I228" s="273" t="s">
        <v>3420</v>
      </c>
      <c r="J228" s="273">
        <v>82</v>
      </c>
      <c r="K228" s="145">
        <v>82</v>
      </c>
      <c r="L228" s="146" t="s">
        <v>2679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1">
        <v>3</v>
      </c>
      <c r="C229" s="569" t="s">
        <v>4956</v>
      </c>
      <c r="D229" s="570">
        <v>104</v>
      </c>
      <c r="E229" s="523">
        <v>3</v>
      </c>
      <c r="F229" s="524" t="s">
        <v>4205</v>
      </c>
      <c r="G229" s="525">
        <v>91</v>
      </c>
      <c r="H229" s="272">
        <v>2</v>
      </c>
      <c r="I229" s="273" t="s">
        <v>3421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1">
        <v>7</v>
      </c>
      <c r="C230" s="569" t="s">
        <v>4957</v>
      </c>
      <c r="D230" s="570">
        <v>9</v>
      </c>
      <c r="E230" s="523">
        <v>10</v>
      </c>
      <c r="F230" s="524" t="s">
        <v>4206</v>
      </c>
      <c r="G230" s="525">
        <v>87</v>
      </c>
      <c r="H230" s="272">
        <v>8</v>
      </c>
      <c r="I230" s="273" t="s">
        <v>3422</v>
      </c>
      <c r="J230" s="273">
        <v>37</v>
      </c>
      <c r="K230" s="145">
        <v>6</v>
      </c>
      <c r="L230" s="146" t="s">
        <v>2680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1">
        <v>48</v>
      </c>
      <c r="C231" s="569" t="s">
        <v>4958</v>
      </c>
      <c r="D231" s="570">
        <v>51</v>
      </c>
      <c r="E231" s="523">
        <v>46</v>
      </c>
      <c r="F231" s="524" t="s">
        <v>4207</v>
      </c>
      <c r="G231" s="525">
        <v>37</v>
      </c>
      <c r="H231" s="272">
        <v>68</v>
      </c>
      <c r="I231" s="273" t="s">
        <v>3423</v>
      </c>
      <c r="J231" s="273">
        <v>44</v>
      </c>
      <c r="K231" s="145">
        <v>84</v>
      </c>
      <c r="L231" s="146" t="s">
        <v>2681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1">
        <v>16</v>
      </c>
      <c r="C232" s="569" t="s">
        <v>4959</v>
      </c>
      <c r="D232" s="570">
        <v>56</v>
      </c>
      <c r="E232" s="523">
        <v>22</v>
      </c>
      <c r="F232" s="524" t="s">
        <v>4208</v>
      </c>
      <c r="G232" s="525">
        <v>134</v>
      </c>
      <c r="H232" s="272">
        <v>7</v>
      </c>
      <c r="I232" s="273" t="s">
        <v>3424</v>
      </c>
      <c r="J232" s="273">
        <v>86</v>
      </c>
      <c r="K232" s="145">
        <v>10</v>
      </c>
      <c r="L232" s="146" t="s">
        <v>2682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1">
        <v>32</v>
      </c>
      <c r="C233" s="569" t="s">
        <v>4960</v>
      </c>
      <c r="D233" s="570">
        <v>47</v>
      </c>
      <c r="E233" s="523">
        <v>15</v>
      </c>
      <c r="F233" s="524" t="s">
        <v>4209</v>
      </c>
      <c r="G233" s="525">
        <v>30</v>
      </c>
      <c r="H233" s="272">
        <v>32</v>
      </c>
      <c r="I233" s="273" t="s">
        <v>3425</v>
      </c>
      <c r="J233" s="273">
        <v>41</v>
      </c>
      <c r="K233" s="145">
        <v>18</v>
      </c>
      <c r="L233" s="146" t="s">
        <v>2683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1">
        <v>9</v>
      </c>
      <c r="C234" s="569" t="s">
        <v>4961</v>
      </c>
      <c r="D234" s="570">
        <v>19</v>
      </c>
      <c r="E234" s="523">
        <v>15</v>
      </c>
      <c r="F234" s="524" t="s">
        <v>4210</v>
      </c>
      <c r="G234" s="525">
        <v>41</v>
      </c>
      <c r="H234" s="272">
        <v>6</v>
      </c>
      <c r="I234" s="273" t="s">
        <v>3426</v>
      </c>
      <c r="J234" s="273">
        <v>23</v>
      </c>
      <c r="K234" s="145">
        <v>12</v>
      </c>
      <c r="L234" s="146" t="s">
        <v>2684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1">
        <v>6</v>
      </c>
      <c r="C235" s="569" t="s">
        <v>4962</v>
      </c>
      <c r="D235" s="570">
        <v>33</v>
      </c>
      <c r="E235" s="523">
        <v>5</v>
      </c>
      <c r="F235" s="524" t="s">
        <v>4211</v>
      </c>
      <c r="G235" s="525">
        <v>37</v>
      </c>
      <c r="H235" s="272">
        <v>5</v>
      </c>
      <c r="I235" s="273" t="s">
        <v>3427</v>
      </c>
      <c r="J235" s="273">
        <v>42</v>
      </c>
      <c r="K235" s="145">
        <v>6</v>
      </c>
      <c r="L235" s="146" t="s">
        <v>2685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1">
        <v>195</v>
      </c>
      <c r="C236" s="569" t="s">
        <v>4963</v>
      </c>
      <c r="D236" s="570">
        <v>31</v>
      </c>
      <c r="E236" s="523">
        <v>223</v>
      </c>
      <c r="F236" s="524" t="s">
        <v>4212</v>
      </c>
      <c r="G236" s="525">
        <v>33</v>
      </c>
      <c r="H236" s="272">
        <v>190</v>
      </c>
      <c r="I236" s="273" t="s">
        <v>3428</v>
      </c>
      <c r="J236" s="273">
        <v>43</v>
      </c>
      <c r="K236" s="139">
        <v>210</v>
      </c>
      <c r="L236" s="140" t="s">
        <v>2686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59"/>
      <c r="C237" s="562"/>
      <c r="D237" s="563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55">
        <v>2021</v>
      </c>
      <c r="C238" s="556"/>
      <c r="D238" s="557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55" t="s">
        <v>262</v>
      </c>
      <c r="C239" s="556" t="s">
        <v>263</v>
      </c>
      <c r="D239" s="557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3466</v>
      </c>
      <c r="B240" s="592">
        <v>64</v>
      </c>
      <c r="C240" s="593" t="s">
        <v>4974</v>
      </c>
      <c r="D240" s="594">
        <v>86</v>
      </c>
      <c r="E240" s="437">
        <v>68</v>
      </c>
      <c r="F240" s="546" t="s">
        <v>4228</v>
      </c>
      <c r="G240" s="547">
        <v>112</v>
      </c>
      <c r="H240" s="496">
        <v>67</v>
      </c>
      <c r="I240" s="497" t="s">
        <v>3467</v>
      </c>
      <c r="J240" s="498">
        <v>112</v>
      </c>
    </row>
    <row r="241" spans="1:58" x14ac:dyDescent="0.2">
      <c r="A241" s="484" t="s">
        <v>3445</v>
      </c>
      <c r="B241" s="568">
        <v>2</v>
      </c>
      <c r="C241" s="569" t="s">
        <v>4965</v>
      </c>
      <c r="D241" s="570">
        <v>201</v>
      </c>
      <c r="E241" s="430">
        <v>2</v>
      </c>
      <c r="F241" s="524" t="s">
        <v>4214</v>
      </c>
      <c r="G241" s="525">
        <v>114</v>
      </c>
      <c r="H241" s="269">
        <v>2</v>
      </c>
      <c r="I241" s="270" t="s">
        <v>3430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3446</v>
      </c>
      <c r="B242" s="571">
        <v>0</v>
      </c>
      <c r="C242" s="569" t="s">
        <v>270</v>
      </c>
      <c r="D242" s="570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3431</v>
      </c>
      <c r="J242" s="274">
        <v>83</v>
      </c>
      <c r="AO242" s="16"/>
      <c r="AP242" s="16"/>
      <c r="AQ242" s="16"/>
    </row>
    <row r="243" spans="1:58" x14ac:dyDescent="0.2">
      <c r="A243" s="484" t="s">
        <v>3447</v>
      </c>
      <c r="B243" s="571">
        <v>1</v>
      </c>
      <c r="C243" s="569" t="s">
        <v>284</v>
      </c>
      <c r="D243" s="570">
        <v>150</v>
      </c>
      <c r="E243" s="523">
        <v>2</v>
      </c>
      <c r="F243" s="524" t="s">
        <v>4215</v>
      </c>
      <c r="G243" s="525">
        <v>97</v>
      </c>
      <c r="H243" s="272">
        <v>1</v>
      </c>
      <c r="I243" s="273" t="s">
        <v>3432</v>
      </c>
      <c r="J243" s="274">
        <v>174</v>
      </c>
    </row>
    <row r="244" spans="1:58" x14ac:dyDescent="0.2">
      <c r="A244" s="484" t="s">
        <v>3448</v>
      </c>
      <c r="B244" s="571">
        <v>3</v>
      </c>
      <c r="C244" s="569" t="s">
        <v>4966</v>
      </c>
      <c r="D244" s="570">
        <v>30</v>
      </c>
      <c r="E244" s="523">
        <v>3</v>
      </c>
      <c r="F244" s="524" t="s">
        <v>4216</v>
      </c>
      <c r="G244" s="525">
        <v>188</v>
      </c>
      <c r="H244" s="272">
        <v>1</v>
      </c>
      <c r="I244" s="273" t="s">
        <v>3433</v>
      </c>
      <c r="J244" s="274">
        <v>205</v>
      </c>
    </row>
    <row r="245" spans="1:58" x14ac:dyDescent="0.2">
      <c r="A245" s="484" t="s">
        <v>3449</v>
      </c>
      <c r="B245" s="571">
        <v>2</v>
      </c>
      <c r="C245" s="569" t="s">
        <v>2189</v>
      </c>
      <c r="D245" s="570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2549</v>
      </c>
      <c r="J245" s="274">
        <v>39</v>
      </c>
    </row>
    <row r="246" spans="1:58" x14ac:dyDescent="0.2">
      <c r="A246" s="484" t="s">
        <v>3450</v>
      </c>
      <c r="B246" s="571">
        <v>0</v>
      </c>
      <c r="C246" s="569" t="s">
        <v>270</v>
      </c>
      <c r="D246" s="570">
        <v>0</v>
      </c>
      <c r="E246" s="523">
        <v>4</v>
      </c>
      <c r="F246" s="524" t="s">
        <v>4217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3451</v>
      </c>
      <c r="B247" s="571">
        <v>0</v>
      </c>
      <c r="C247" s="569" t="s">
        <v>270</v>
      </c>
      <c r="D247" s="570">
        <v>0</v>
      </c>
      <c r="E247" s="523">
        <v>3</v>
      </c>
      <c r="F247" s="524" t="s">
        <v>4218</v>
      </c>
      <c r="G247" s="525">
        <v>166</v>
      </c>
      <c r="H247" s="272">
        <v>2</v>
      </c>
      <c r="I247" s="273" t="s">
        <v>3434</v>
      </c>
      <c r="J247" s="274">
        <v>134</v>
      </c>
    </row>
    <row r="248" spans="1:58" x14ac:dyDescent="0.2">
      <c r="A248" s="484" t="s">
        <v>3452</v>
      </c>
      <c r="B248" s="571">
        <v>1</v>
      </c>
      <c r="C248" s="569" t="s">
        <v>1053</v>
      </c>
      <c r="D248" s="570">
        <v>37</v>
      </c>
      <c r="E248" s="523">
        <v>1</v>
      </c>
      <c r="F248" s="524" t="s">
        <v>4219</v>
      </c>
      <c r="G248" s="525">
        <v>13</v>
      </c>
      <c r="H248" s="272">
        <v>2</v>
      </c>
      <c r="I248" s="273" t="s">
        <v>3435</v>
      </c>
      <c r="J248" s="274">
        <v>326</v>
      </c>
    </row>
    <row r="249" spans="1:58" x14ac:dyDescent="0.2">
      <c r="A249" s="484" t="s">
        <v>3453</v>
      </c>
      <c r="B249" s="571">
        <v>0</v>
      </c>
      <c r="C249" s="569" t="s">
        <v>270</v>
      </c>
      <c r="D249" s="570">
        <v>0</v>
      </c>
      <c r="E249" s="523">
        <v>2</v>
      </c>
      <c r="F249" s="524" t="s">
        <v>4220</v>
      </c>
      <c r="G249" s="525">
        <v>73</v>
      </c>
      <c r="H249" s="272">
        <v>1</v>
      </c>
      <c r="I249" s="273" t="s">
        <v>3436</v>
      </c>
      <c r="J249" s="274">
        <v>81</v>
      </c>
    </row>
    <row r="250" spans="1:58" x14ac:dyDescent="0.2">
      <c r="A250" s="484" t="s">
        <v>3454</v>
      </c>
      <c r="B250" s="571">
        <v>2</v>
      </c>
      <c r="C250" s="569" t="s">
        <v>2399</v>
      </c>
      <c r="D250" s="570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3455</v>
      </c>
      <c r="B251" s="571">
        <v>27</v>
      </c>
      <c r="C251" s="569" t="s">
        <v>4967</v>
      </c>
      <c r="D251" s="570">
        <v>61</v>
      </c>
      <c r="E251" s="523">
        <v>19</v>
      </c>
      <c r="F251" s="524" t="s">
        <v>4221</v>
      </c>
      <c r="G251" s="525">
        <v>83</v>
      </c>
      <c r="H251" s="272">
        <v>23</v>
      </c>
      <c r="I251" s="273" t="s">
        <v>3437</v>
      </c>
      <c r="J251" s="274">
        <v>68</v>
      </c>
    </row>
    <row r="252" spans="1:58" x14ac:dyDescent="0.2">
      <c r="A252" s="484" t="s">
        <v>3456</v>
      </c>
      <c r="B252" s="571">
        <v>0</v>
      </c>
      <c r="C252" s="569" t="s">
        <v>270</v>
      </c>
      <c r="D252" s="570">
        <v>0</v>
      </c>
      <c r="E252" s="523">
        <v>1</v>
      </c>
      <c r="F252" s="524" t="s">
        <v>4222</v>
      </c>
      <c r="G252" s="525">
        <v>267</v>
      </c>
      <c r="H252" s="272">
        <v>2</v>
      </c>
      <c r="I252" s="273" t="s">
        <v>3438</v>
      </c>
      <c r="J252" s="274">
        <v>193</v>
      </c>
    </row>
    <row r="253" spans="1:58" x14ac:dyDescent="0.2">
      <c r="A253" s="484" t="s">
        <v>3457</v>
      </c>
      <c r="B253" s="571">
        <v>1</v>
      </c>
      <c r="C253" s="569" t="s">
        <v>4968</v>
      </c>
      <c r="D253" s="570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3458</v>
      </c>
      <c r="B254" s="571">
        <v>0</v>
      </c>
      <c r="C254" s="569" t="s">
        <v>270</v>
      </c>
      <c r="D254" s="570">
        <v>0</v>
      </c>
      <c r="E254" s="523">
        <v>9</v>
      </c>
      <c r="F254" s="524" t="s">
        <v>4223</v>
      </c>
      <c r="G254" s="525">
        <v>55</v>
      </c>
      <c r="H254" s="272">
        <v>4</v>
      </c>
      <c r="I254" s="273" t="s">
        <v>3439</v>
      </c>
      <c r="J254" s="274">
        <v>176</v>
      </c>
    </row>
    <row r="255" spans="1:58" x14ac:dyDescent="0.2">
      <c r="A255" s="484" t="s">
        <v>3459</v>
      </c>
      <c r="B255" s="571">
        <v>8</v>
      </c>
      <c r="C255" s="569" t="s">
        <v>4969</v>
      </c>
      <c r="D255" s="570">
        <v>66</v>
      </c>
      <c r="E255" s="523">
        <v>8</v>
      </c>
      <c r="F255" s="524" t="s">
        <v>4224</v>
      </c>
      <c r="G255" s="525">
        <v>90</v>
      </c>
      <c r="H255" s="272">
        <v>10</v>
      </c>
      <c r="I255" s="273" t="s">
        <v>3440</v>
      </c>
      <c r="J255" s="274">
        <v>95</v>
      </c>
    </row>
    <row r="256" spans="1:58" x14ac:dyDescent="0.2">
      <c r="A256" s="484" t="s">
        <v>3460</v>
      </c>
      <c r="B256" s="571">
        <v>2</v>
      </c>
      <c r="C256" s="569" t="s">
        <v>4970</v>
      </c>
      <c r="D256" s="570">
        <v>92</v>
      </c>
      <c r="E256" s="523">
        <v>3</v>
      </c>
      <c r="F256" s="524" t="s">
        <v>4225</v>
      </c>
      <c r="G256" s="525">
        <v>70</v>
      </c>
      <c r="H256" s="272">
        <v>3</v>
      </c>
      <c r="I256" s="273" t="s">
        <v>3441</v>
      </c>
      <c r="J256" s="274">
        <v>143</v>
      </c>
    </row>
    <row r="257" spans="1:10" x14ac:dyDescent="0.2">
      <c r="A257" s="484" t="s">
        <v>3461</v>
      </c>
      <c r="B257" s="571">
        <v>1</v>
      </c>
      <c r="C257" s="569" t="s">
        <v>1034</v>
      </c>
      <c r="D257" s="570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3462</v>
      </c>
      <c r="B258" s="571">
        <v>1</v>
      </c>
      <c r="C258" s="569" t="s">
        <v>3349</v>
      </c>
      <c r="D258" s="570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3442</v>
      </c>
      <c r="J258" s="274">
        <v>147</v>
      </c>
    </row>
    <row r="259" spans="1:10" x14ac:dyDescent="0.2">
      <c r="A259" s="484" t="s">
        <v>3463</v>
      </c>
      <c r="B259" s="571">
        <v>9</v>
      </c>
      <c r="C259" s="569" t="s">
        <v>4971</v>
      </c>
      <c r="D259" s="570">
        <v>88</v>
      </c>
      <c r="E259" s="523">
        <v>7</v>
      </c>
      <c r="F259" s="524" t="s">
        <v>4226</v>
      </c>
      <c r="G259" s="525">
        <v>256</v>
      </c>
      <c r="H259" s="272">
        <v>3</v>
      </c>
      <c r="I259" s="273" t="s">
        <v>2746</v>
      </c>
      <c r="J259" s="274">
        <v>146</v>
      </c>
    </row>
    <row r="260" spans="1:10" x14ac:dyDescent="0.2">
      <c r="A260" s="484" t="s">
        <v>3464</v>
      </c>
      <c r="B260" s="571">
        <v>1</v>
      </c>
      <c r="C260" s="569" t="s">
        <v>4972</v>
      </c>
      <c r="D260" s="570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3443</v>
      </c>
      <c r="J260" s="274">
        <v>76</v>
      </c>
    </row>
    <row r="261" spans="1:10" x14ac:dyDescent="0.2">
      <c r="A261" s="484" t="s">
        <v>3465</v>
      </c>
      <c r="B261" s="582">
        <v>3</v>
      </c>
      <c r="C261" s="564" t="s">
        <v>4973</v>
      </c>
      <c r="D261" s="565">
        <v>111</v>
      </c>
      <c r="E261" s="533">
        <v>3</v>
      </c>
      <c r="F261" s="527" t="s">
        <v>4227</v>
      </c>
      <c r="G261" s="528">
        <v>66</v>
      </c>
      <c r="H261" s="275">
        <v>2</v>
      </c>
      <c r="I261" s="276" t="s">
        <v>3444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44572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3259</v>
      </c>
      <c r="C23" s="2" t="s">
        <v>4040</v>
      </c>
      <c r="D23" s="2" t="s">
        <v>4793</v>
      </c>
      <c r="E23" s="2" t="s">
        <v>4794</v>
      </c>
      <c r="F23" s="2" t="s">
        <v>4795</v>
      </c>
      <c r="G23" s="462"/>
      <c r="H23" s="2" t="s">
        <v>3260</v>
      </c>
      <c r="I23" s="2" t="s">
        <v>4041</v>
      </c>
      <c r="J23" s="2" t="s">
        <v>4796</v>
      </c>
      <c r="K23" s="2" t="s">
        <v>4794</v>
      </c>
      <c r="L23" s="2" t="s">
        <v>4795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44572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4987</v>
      </c>
      <c r="D8" s="256">
        <v>30</v>
      </c>
      <c r="E8" s="436">
        <v>1012</v>
      </c>
      <c r="F8" s="546" t="s">
        <v>4241</v>
      </c>
      <c r="G8" s="547">
        <v>47</v>
      </c>
      <c r="H8" s="255">
        <v>1105</v>
      </c>
      <c r="I8" s="35" t="s">
        <v>3480</v>
      </c>
      <c r="J8" s="256">
        <v>38</v>
      </c>
      <c r="K8" s="437">
        <v>1164</v>
      </c>
      <c r="L8" s="437" t="s">
        <v>2704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4975</v>
      </c>
      <c r="D9" s="136">
        <v>38</v>
      </c>
      <c r="E9" s="430">
        <v>3</v>
      </c>
      <c r="F9" s="524" t="s">
        <v>4229</v>
      </c>
      <c r="G9" s="525">
        <v>69</v>
      </c>
      <c r="H9" s="135">
        <v>4</v>
      </c>
      <c r="I9" s="499" t="s">
        <v>3468</v>
      </c>
      <c r="J9" s="136">
        <v>86</v>
      </c>
      <c r="K9" s="501">
        <v>7</v>
      </c>
      <c r="L9" s="431" t="s">
        <v>2692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4976</v>
      </c>
      <c r="D10" s="136">
        <v>56</v>
      </c>
      <c r="E10" s="523">
        <v>24</v>
      </c>
      <c r="F10" s="524" t="s">
        <v>4230</v>
      </c>
      <c r="G10" s="525">
        <v>51</v>
      </c>
      <c r="H10" s="135">
        <v>30</v>
      </c>
      <c r="I10" s="499" t="s">
        <v>3469</v>
      </c>
      <c r="J10" s="136">
        <v>38</v>
      </c>
      <c r="K10" s="501">
        <v>26</v>
      </c>
      <c r="L10" s="431" t="s">
        <v>2696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4977</v>
      </c>
      <c r="D12" s="136">
        <v>22</v>
      </c>
      <c r="E12" s="523">
        <v>561</v>
      </c>
      <c r="F12" s="524" t="s">
        <v>4231</v>
      </c>
      <c r="G12" s="525">
        <v>39</v>
      </c>
      <c r="H12" s="135">
        <v>654</v>
      </c>
      <c r="I12" s="499" t="s">
        <v>3470</v>
      </c>
      <c r="J12" s="136">
        <v>31</v>
      </c>
      <c r="K12" s="501">
        <v>699</v>
      </c>
      <c r="L12" s="431" t="s">
        <v>2697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4978</v>
      </c>
      <c r="D13" s="136">
        <v>27</v>
      </c>
      <c r="E13" s="523">
        <v>30</v>
      </c>
      <c r="F13" s="524" t="s">
        <v>4232</v>
      </c>
      <c r="G13" s="525">
        <v>52</v>
      </c>
      <c r="H13" s="135">
        <v>25</v>
      </c>
      <c r="I13" s="499" t="s">
        <v>3471</v>
      </c>
      <c r="J13" s="136">
        <v>39</v>
      </c>
      <c r="K13" s="501">
        <v>25</v>
      </c>
      <c r="L13" s="431" t="s">
        <v>2698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4979</v>
      </c>
      <c r="D14" s="136">
        <v>194</v>
      </c>
      <c r="E14" s="523">
        <v>4</v>
      </c>
      <c r="F14" s="524" t="s">
        <v>2550</v>
      </c>
      <c r="G14" s="525">
        <v>85</v>
      </c>
      <c r="H14" s="135">
        <v>1</v>
      </c>
      <c r="I14" s="499" t="s">
        <v>3472</v>
      </c>
      <c r="J14" s="136">
        <v>10</v>
      </c>
      <c r="K14" s="501">
        <v>4</v>
      </c>
      <c r="L14" s="431" t="s">
        <v>2693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4980</v>
      </c>
      <c r="D15" s="136">
        <v>34</v>
      </c>
      <c r="E15" s="523">
        <v>140</v>
      </c>
      <c r="F15" s="524" t="s">
        <v>4233</v>
      </c>
      <c r="G15" s="525">
        <v>45</v>
      </c>
      <c r="H15" s="135">
        <v>129</v>
      </c>
      <c r="I15" s="499" t="s">
        <v>3473</v>
      </c>
      <c r="J15" s="136">
        <v>31</v>
      </c>
      <c r="K15" s="501">
        <v>135</v>
      </c>
      <c r="L15" s="431" t="s">
        <v>2699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4981</v>
      </c>
      <c r="D16" s="136">
        <v>39</v>
      </c>
      <c r="E16" s="523">
        <v>25</v>
      </c>
      <c r="F16" s="524" t="s">
        <v>4234</v>
      </c>
      <c r="G16" s="525">
        <v>102</v>
      </c>
      <c r="H16" s="135">
        <v>17</v>
      </c>
      <c r="I16" s="499" t="s">
        <v>3474</v>
      </c>
      <c r="J16" s="136">
        <v>52</v>
      </c>
      <c r="K16" s="501">
        <v>25</v>
      </c>
      <c r="L16" s="431" t="s">
        <v>2700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4982</v>
      </c>
      <c r="D17" s="136">
        <v>23</v>
      </c>
      <c r="E17" s="523">
        <v>10</v>
      </c>
      <c r="F17" s="524" t="s">
        <v>4235</v>
      </c>
      <c r="G17" s="525">
        <v>84</v>
      </c>
      <c r="H17" s="135">
        <v>89</v>
      </c>
      <c r="I17" s="499" t="s">
        <v>3475</v>
      </c>
      <c r="J17" s="136">
        <v>50</v>
      </c>
      <c r="K17" s="501">
        <v>97</v>
      </c>
      <c r="L17" s="431" t="s">
        <v>2701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3481</v>
      </c>
      <c r="B18" s="135">
        <v>96</v>
      </c>
      <c r="C18" s="499" t="s">
        <v>4983</v>
      </c>
      <c r="D18" s="136">
        <v>40</v>
      </c>
      <c r="E18" s="523">
        <v>102</v>
      </c>
      <c r="F18" s="524" t="s">
        <v>4236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2794</v>
      </c>
      <c r="D19" s="136">
        <v>4</v>
      </c>
      <c r="E19" s="523">
        <v>3</v>
      </c>
      <c r="F19" s="524" t="s">
        <v>4237</v>
      </c>
      <c r="G19" s="525">
        <v>12</v>
      </c>
      <c r="H19" s="135">
        <v>13</v>
      </c>
      <c r="I19" s="499" t="s">
        <v>3476</v>
      </c>
      <c r="J19" s="136">
        <v>105</v>
      </c>
      <c r="K19" s="501">
        <v>15</v>
      </c>
      <c r="L19" s="431" t="s">
        <v>2694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4984</v>
      </c>
      <c r="D20" s="136">
        <v>50</v>
      </c>
      <c r="E20" s="523">
        <v>34</v>
      </c>
      <c r="F20" s="524" t="s">
        <v>4238</v>
      </c>
      <c r="G20" s="525">
        <v>52</v>
      </c>
      <c r="H20" s="135">
        <v>56</v>
      </c>
      <c r="I20" s="499" t="s">
        <v>3477</v>
      </c>
      <c r="J20" s="136">
        <v>39</v>
      </c>
      <c r="K20" s="501">
        <v>51</v>
      </c>
      <c r="L20" s="431" t="s">
        <v>2702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4985</v>
      </c>
      <c r="D21" s="136">
        <v>38</v>
      </c>
      <c r="E21" s="523">
        <v>64</v>
      </c>
      <c r="F21" s="524" t="s">
        <v>4239</v>
      </c>
      <c r="G21" s="525">
        <v>77</v>
      </c>
      <c r="H21" s="135">
        <v>71</v>
      </c>
      <c r="I21" s="499" t="s">
        <v>3478</v>
      </c>
      <c r="J21" s="136">
        <v>69</v>
      </c>
      <c r="K21" s="501">
        <v>64</v>
      </c>
      <c r="L21" s="431" t="s">
        <v>2703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4986</v>
      </c>
      <c r="D22" s="136">
        <v>35</v>
      </c>
      <c r="E22" s="523">
        <v>12</v>
      </c>
      <c r="F22" s="524" t="s">
        <v>4240</v>
      </c>
      <c r="G22" s="525">
        <v>40</v>
      </c>
      <c r="H22" s="135">
        <v>16</v>
      </c>
      <c r="I22" s="499" t="s">
        <v>3479</v>
      </c>
      <c r="J22" s="136">
        <v>93</v>
      </c>
      <c r="K22" s="501">
        <v>15</v>
      </c>
      <c r="L22" s="431" t="s">
        <v>2695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5007</v>
      </c>
      <c r="D24" s="256">
        <v>35</v>
      </c>
      <c r="E24" s="436">
        <v>376</v>
      </c>
      <c r="F24" s="546" t="s">
        <v>4259</v>
      </c>
      <c r="G24" s="547">
        <v>63</v>
      </c>
      <c r="H24" s="255">
        <v>381</v>
      </c>
      <c r="I24" s="35" t="s">
        <v>3499</v>
      </c>
      <c r="J24" s="256">
        <v>71</v>
      </c>
      <c r="K24" s="479">
        <v>436</v>
      </c>
      <c r="L24" s="479" t="s">
        <v>2724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4988</v>
      </c>
      <c r="D25" s="136">
        <v>8</v>
      </c>
      <c r="E25" s="430">
        <v>5</v>
      </c>
      <c r="F25" s="524" t="s">
        <v>4242</v>
      </c>
      <c r="G25" s="525">
        <v>69</v>
      </c>
      <c r="H25" s="135">
        <v>7</v>
      </c>
      <c r="I25" s="499" t="s">
        <v>3482</v>
      </c>
      <c r="J25" s="136">
        <v>113</v>
      </c>
      <c r="K25" s="312">
        <v>5</v>
      </c>
      <c r="L25" s="312" t="s">
        <v>2705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2794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4989</v>
      </c>
      <c r="D27" s="136">
        <v>5</v>
      </c>
      <c r="E27" s="523">
        <v>1</v>
      </c>
      <c r="F27" s="524" t="s">
        <v>2550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2706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4990</v>
      </c>
      <c r="D28" s="136">
        <v>31</v>
      </c>
      <c r="E28" s="523">
        <v>7</v>
      </c>
      <c r="F28" s="524" t="s">
        <v>4243</v>
      </c>
      <c r="G28" s="525">
        <v>98</v>
      </c>
      <c r="H28" s="135">
        <v>7</v>
      </c>
      <c r="I28" s="499" t="s">
        <v>3483</v>
      </c>
      <c r="J28" s="136">
        <v>12</v>
      </c>
      <c r="K28" s="501">
        <v>4</v>
      </c>
      <c r="L28" s="431" t="s">
        <v>2707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4991</v>
      </c>
      <c r="D29" s="136">
        <v>121</v>
      </c>
      <c r="E29" s="523">
        <v>3</v>
      </c>
      <c r="F29" s="524" t="s">
        <v>4244</v>
      </c>
      <c r="G29" s="525">
        <v>76</v>
      </c>
      <c r="H29" s="135">
        <v>7</v>
      </c>
      <c r="I29" s="499" t="s">
        <v>3484</v>
      </c>
      <c r="J29" s="136">
        <v>128</v>
      </c>
      <c r="K29" s="501">
        <v>5</v>
      </c>
      <c r="L29" s="431" t="s">
        <v>2708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4992</v>
      </c>
      <c r="D30" s="136">
        <v>22</v>
      </c>
      <c r="E30" s="523">
        <v>64</v>
      </c>
      <c r="F30" s="524" t="s">
        <v>4245</v>
      </c>
      <c r="G30" s="525">
        <v>63</v>
      </c>
      <c r="H30" s="135">
        <v>61</v>
      </c>
      <c r="I30" s="499" t="s">
        <v>3485</v>
      </c>
      <c r="J30" s="136">
        <v>90</v>
      </c>
      <c r="K30" s="501">
        <v>63</v>
      </c>
      <c r="L30" s="431" t="s">
        <v>2709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4993</v>
      </c>
      <c r="D31" s="136">
        <v>63</v>
      </c>
      <c r="E31" s="523">
        <v>3</v>
      </c>
      <c r="F31" s="524" t="s">
        <v>4246</v>
      </c>
      <c r="G31" s="525">
        <v>98</v>
      </c>
      <c r="H31" s="135">
        <v>4</v>
      </c>
      <c r="I31" s="499" t="s">
        <v>3486</v>
      </c>
      <c r="J31" s="136">
        <v>88</v>
      </c>
      <c r="K31" s="501">
        <v>3</v>
      </c>
      <c r="L31" s="431" t="s">
        <v>2710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4994</v>
      </c>
      <c r="D32" s="136">
        <v>16</v>
      </c>
      <c r="E32" s="523">
        <v>36</v>
      </c>
      <c r="F32" s="524" t="s">
        <v>3226</v>
      </c>
      <c r="G32" s="525">
        <v>46</v>
      </c>
      <c r="H32" s="135">
        <v>25</v>
      </c>
      <c r="I32" s="499" t="s">
        <v>3487</v>
      </c>
      <c r="J32" s="136">
        <v>56</v>
      </c>
      <c r="K32" s="501">
        <v>40</v>
      </c>
      <c r="L32" s="431" t="s">
        <v>2711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4995</v>
      </c>
      <c r="D33" s="136">
        <v>24</v>
      </c>
      <c r="E33" s="523">
        <v>51</v>
      </c>
      <c r="F33" s="524" t="s">
        <v>4247</v>
      </c>
      <c r="G33" s="525">
        <v>44</v>
      </c>
      <c r="H33" s="135">
        <v>38</v>
      </c>
      <c r="I33" s="499" t="s">
        <v>3488</v>
      </c>
      <c r="J33" s="136">
        <v>74</v>
      </c>
      <c r="K33" s="501">
        <v>48</v>
      </c>
      <c r="L33" s="431" t="s">
        <v>2712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4996</v>
      </c>
      <c r="D34" s="136">
        <v>26</v>
      </c>
      <c r="E34" s="523">
        <v>21</v>
      </c>
      <c r="F34" s="524" t="s">
        <v>4248</v>
      </c>
      <c r="G34" s="525">
        <v>47</v>
      </c>
      <c r="H34" s="135">
        <v>20</v>
      </c>
      <c r="I34" s="499" t="s">
        <v>3489</v>
      </c>
      <c r="J34" s="136">
        <v>57</v>
      </c>
      <c r="K34" s="501">
        <v>29</v>
      </c>
      <c r="L34" s="431" t="s">
        <v>2713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4997</v>
      </c>
      <c r="D35" s="136">
        <v>85</v>
      </c>
      <c r="E35" s="523">
        <v>13</v>
      </c>
      <c r="F35" s="524" t="s">
        <v>4249</v>
      </c>
      <c r="G35" s="525">
        <v>85</v>
      </c>
      <c r="H35" s="135">
        <v>16</v>
      </c>
      <c r="I35" s="499" t="s">
        <v>3490</v>
      </c>
      <c r="J35" s="136">
        <v>81</v>
      </c>
      <c r="K35" s="501">
        <v>15</v>
      </c>
      <c r="L35" s="431" t="s">
        <v>2714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4998</v>
      </c>
      <c r="D36" s="136">
        <v>59</v>
      </c>
      <c r="E36" s="523">
        <v>41</v>
      </c>
      <c r="F36" s="524" t="s">
        <v>4250</v>
      </c>
      <c r="G36" s="525">
        <v>70</v>
      </c>
      <c r="H36" s="135">
        <v>39</v>
      </c>
      <c r="I36" s="499" t="s">
        <v>3491</v>
      </c>
      <c r="J36" s="136">
        <v>99</v>
      </c>
      <c r="K36" s="501">
        <v>43</v>
      </c>
      <c r="L36" s="431" t="s">
        <v>2715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4999</v>
      </c>
      <c r="D37" s="136">
        <v>49</v>
      </c>
      <c r="E37" s="523">
        <v>1</v>
      </c>
      <c r="F37" s="524" t="s">
        <v>4251</v>
      </c>
      <c r="G37" s="525">
        <v>4</v>
      </c>
      <c r="H37" s="135">
        <v>3</v>
      </c>
      <c r="I37" s="499" t="s">
        <v>2546</v>
      </c>
      <c r="J37" s="136">
        <v>155</v>
      </c>
      <c r="K37" s="501">
        <v>2</v>
      </c>
      <c r="L37" s="431" t="s">
        <v>2716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5000</v>
      </c>
      <c r="D38" s="136">
        <v>88</v>
      </c>
      <c r="E38" s="523">
        <v>10</v>
      </c>
      <c r="F38" s="524" t="s">
        <v>4252</v>
      </c>
      <c r="G38" s="525">
        <v>44</v>
      </c>
      <c r="H38" s="135">
        <v>10</v>
      </c>
      <c r="I38" s="499" t="s">
        <v>3492</v>
      </c>
      <c r="J38" s="136">
        <v>60</v>
      </c>
      <c r="K38" s="501">
        <v>18</v>
      </c>
      <c r="L38" s="431" t="s">
        <v>2717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5001</v>
      </c>
      <c r="D39" s="136">
        <v>69</v>
      </c>
      <c r="E39" s="523">
        <v>18</v>
      </c>
      <c r="F39" s="524" t="s">
        <v>4253</v>
      </c>
      <c r="G39" s="525">
        <v>85</v>
      </c>
      <c r="H39" s="135">
        <v>10</v>
      </c>
      <c r="I39" s="499" t="s">
        <v>3493</v>
      </c>
      <c r="J39" s="136">
        <v>74</v>
      </c>
      <c r="K39" s="501">
        <v>22</v>
      </c>
      <c r="L39" s="431" t="s">
        <v>2718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5002</v>
      </c>
      <c r="D40" s="136">
        <v>60</v>
      </c>
      <c r="E40" s="523">
        <v>13</v>
      </c>
      <c r="F40" s="524" t="s">
        <v>4254</v>
      </c>
      <c r="G40" s="525">
        <v>86</v>
      </c>
      <c r="H40" s="135">
        <v>14</v>
      </c>
      <c r="I40" s="499" t="s">
        <v>3494</v>
      </c>
      <c r="J40" s="136">
        <v>60</v>
      </c>
      <c r="K40" s="501">
        <v>12</v>
      </c>
      <c r="L40" s="431" t="s">
        <v>2719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5003</v>
      </c>
      <c r="D41" s="136">
        <v>54</v>
      </c>
      <c r="E41" s="523">
        <v>4</v>
      </c>
      <c r="F41" s="524" t="s">
        <v>4255</v>
      </c>
      <c r="G41" s="525">
        <v>115</v>
      </c>
      <c r="H41" s="135">
        <v>4</v>
      </c>
      <c r="I41" s="499" t="s">
        <v>3495</v>
      </c>
      <c r="J41" s="136">
        <v>62</v>
      </c>
      <c r="K41" s="501">
        <v>2</v>
      </c>
      <c r="L41" s="431" t="s">
        <v>2720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5004</v>
      </c>
      <c r="D42" s="136">
        <v>90</v>
      </c>
      <c r="E42" s="523">
        <v>6</v>
      </c>
      <c r="F42" s="524" t="s">
        <v>4256</v>
      </c>
      <c r="G42" s="525">
        <v>96</v>
      </c>
      <c r="H42" s="135">
        <v>10</v>
      </c>
      <c r="I42" s="499" t="s">
        <v>3496</v>
      </c>
      <c r="J42" s="136">
        <v>73</v>
      </c>
      <c r="K42" s="501">
        <v>13</v>
      </c>
      <c r="L42" s="431" t="s">
        <v>2721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5005</v>
      </c>
      <c r="D43" s="136">
        <v>28</v>
      </c>
      <c r="E43" s="523">
        <v>76</v>
      </c>
      <c r="F43" s="524" t="s">
        <v>4257</v>
      </c>
      <c r="G43" s="525">
        <v>68</v>
      </c>
      <c r="H43" s="135">
        <v>101</v>
      </c>
      <c r="I43" s="499" t="s">
        <v>3497</v>
      </c>
      <c r="J43" s="136">
        <v>47</v>
      </c>
      <c r="K43" s="501">
        <v>108</v>
      </c>
      <c r="L43" s="431" t="s">
        <v>2722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5006</v>
      </c>
      <c r="D44" s="136">
        <v>13</v>
      </c>
      <c r="E44" s="523">
        <v>3</v>
      </c>
      <c r="F44" s="524" t="s">
        <v>4258</v>
      </c>
      <c r="G44" s="525">
        <v>23</v>
      </c>
      <c r="H44" s="135">
        <v>3</v>
      </c>
      <c r="I44" s="499" t="s">
        <v>3498</v>
      </c>
      <c r="J44" s="136">
        <v>184</v>
      </c>
      <c r="K44" s="434">
        <v>2</v>
      </c>
      <c r="L44" s="434" t="s">
        <v>2723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44572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5026</v>
      </c>
      <c r="D49" s="256">
        <v>22</v>
      </c>
      <c r="E49" s="436">
        <v>387</v>
      </c>
      <c r="F49" s="546" t="s">
        <v>4278</v>
      </c>
      <c r="G49" s="547">
        <v>56</v>
      </c>
      <c r="H49" s="35">
        <v>439</v>
      </c>
      <c r="I49" s="35" t="s">
        <v>3520</v>
      </c>
      <c r="J49" s="256">
        <v>61</v>
      </c>
      <c r="K49" s="437">
        <v>473</v>
      </c>
      <c r="L49" s="437" t="s">
        <v>2765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5008</v>
      </c>
      <c r="D50" s="136">
        <v>8</v>
      </c>
      <c r="E50" s="430">
        <v>6</v>
      </c>
      <c r="F50" s="524" t="s">
        <v>4260</v>
      </c>
      <c r="G50" s="525">
        <v>63</v>
      </c>
      <c r="H50" s="135">
        <v>6</v>
      </c>
      <c r="I50" s="499" t="s">
        <v>3500</v>
      </c>
      <c r="J50" s="136">
        <v>51</v>
      </c>
      <c r="K50" s="501">
        <v>3</v>
      </c>
      <c r="L50" s="431" t="s">
        <v>2745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5009</v>
      </c>
      <c r="D51" s="136">
        <v>42</v>
      </c>
      <c r="E51" s="523">
        <v>2</v>
      </c>
      <c r="F51" s="524" t="s">
        <v>4261</v>
      </c>
      <c r="G51" s="525">
        <v>177</v>
      </c>
      <c r="H51" s="135">
        <v>5</v>
      </c>
      <c r="I51" s="499" t="s">
        <v>3501</v>
      </c>
      <c r="J51" s="136">
        <v>19</v>
      </c>
      <c r="K51" s="501">
        <v>3</v>
      </c>
      <c r="L51" s="431" t="s">
        <v>2746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5010</v>
      </c>
      <c r="D52" s="136">
        <v>15</v>
      </c>
      <c r="E52" s="523">
        <v>12</v>
      </c>
      <c r="F52" s="524" t="s">
        <v>4262</v>
      </c>
      <c r="G52" s="525">
        <v>77</v>
      </c>
      <c r="H52" s="135">
        <v>14</v>
      </c>
      <c r="I52" s="499" t="s">
        <v>3502</v>
      </c>
      <c r="J52" s="136">
        <v>61</v>
      </c>
      <c r="K52" s="501">
        <v>7</v>
      </c>
      <c r="L52" s="431" t="s">
        <v>2747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3289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5011</v>
      </c>
      <c r="D54" s="136">
        <v>4</v>
      </c>
      <c r="E54" s="523">
        <v>1</v>
      </c>
      <c r="F54" s="524" t="s">
        <v>3506</v>
      </c>
      <c r="G54" s="525">
        <v>36</v>
      </c>
      <c r="H54" s="135">
        <v>1</v>
      </c>
      <c r="I54" s="499" t="s">
        <v>3290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5012</v>
      </c>
      <c r="D55" s="136">
        <v>16</v>
      </c>
      <c r="E55" s="523">
        <v>1</v>
      </c>
      <c r="F55" s="524" t="s">
        <v>4073</v>
      </c>
      <c r="G55" s="525">
        <v>135</v>
      </c>
      <c r="H55" s="135">
        <v>7</v>
      </c>
      <c r="I55" s="499" t="s">
        <v>3503</v>
      </c>
      <c r="J55" s="136">
        <v>39</v>
      </c>
      <c r="K55" s="501">
        <v>6</v>
      </c>
      <c r="L55" s="431" t="s">
        <v>2748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5013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3504</v>
      </c>
      <c r="J56" s="136">
        <v>127</v>
      </c>
      <c r="K56" s="501">
        <v>4</v>
      </c>
      <c r="L56" s="431" t="s">
        <v>2749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4263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2750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4074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2688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5014</v>
      </c>
      <c r="D59" s="136">
        <v>10</v>
      </c>
      <c r="E59" s="523">
        <v>22</v>
      </c>
      <c r="F59" s="524" t="s">
        <v>4264</v>
      </c>
      <c r="G59" s="525">
        <v>30</v>
      </c>
      <c r="H59" s="135">
        <v>27</v>
      </c>
      <c r="I59" s="499" t="s">
        <v>3505</v>
      </c>
      <c r="J59" s="136">
        <v>48</v>
      </c>
      <c r="K59" s="501">
        <v>15</v>
      </c>
      <c r="L59" s="431" t="s">
        <v>2751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5015</v>
      </c>
      <c r="D60" s="136">
        <v>24</v>
      </c>
      <c r="E60" s="523">
        <v>6</v>
      </c>
      <c r="F60" s="524" t="s">
        <v>4265</v>
      </c>
      <c r="G60" s="525">
        <v>57</v>
      </c>
      <c r="H60" s="135">
        <v>5</v>
      </c>
      <c r="I60" s="499" t="s">
        <v>3506</v>
      </c>
      <c r="J60" s="136">
        <v>44</v>
      </c>
      <c r="K60" s="501">
        <v>9</v>
      </c>
      <c r="L60" s="431" t="s">
        <v>2752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5016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2753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5017</v>
      </c>
      <c r="D62" s="136">
        <v>22</v>
      </c>
      <c r="E62" s="523">
        <v>217</v>
      </c>
      <c r="F62" s="524" t="s">
        <v>4266</v>
      </c>
      <c r="G62" s="525">
        <v>50</v>
      </c>
      <c r="H62" s="135">
        <v>234</v>
      </c>
      <c r="I62" s="499" t="s">
        <v>3507</v>
      </c>
      <c r="J62" s="136">
        <v>66</v>
      </c>
      <c r="K62" s="501">
        <v>243</v>
      </c>
      <c r="L62" s="431" t="s">
        <v>2754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4053</v>
      </c>
      <c r="D63" s="136">
        <v>20</v>
      </c>
      <c r="E63" s="523">
        <v>5</v>
      </c>
      <c r="F63" s="524" t="s">
        <v>4267</v>
      </c>
      <c r="G63" s="525">
        <v>45</v>
      </c>
      <c r="H63" s="135">
        <v>9</v>
      </c>
      <c r="I63" s="499" t="s">
        <v>3508</v>
      </c>
      <c r="J63" s="136">
        <v>61</v>
      </c>
      <c r="K63" s="501">
        <v>5</v>
      </c>
      <c r="L63" s="431" t="s">
        <v>2755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4268</v>
      </c>
      <c r="G64" s="525">
        <v>133</v>
      </c>
      <c r="H64" s="135">
        <v>2</v>
      </c>
      <c r="I64" s="499" t="s">
        <v>3509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3510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5018</v>
      </c>
      <c r="D66" s="136">
        <v>11</v>
      </c>
      <c r="E66" s="523">
        <v>6</v>
      </c>
      <c r="F66" s="524" t="s">
        <v>4269</v>
      </c>
      <c r="G66" s="525">
        <v>14</v>
      </c>
      <c r="H66" s="135">
        <v>4</v>
      </c>
      <c r="I66" s="499" t="s">
        <v>3511</v>
      </c>
      <c r="J66" s="136">
        <v>24</v>
      </c>
      <c r="K66" s="501">
        <v>1</v>
      </c>
      <c r="L66" s="431" t="s">
        <v>2546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5019</v>
      </c>
      <c r="D67" s="136">
        <v>42</v>
      </c>
      <c r="E67" s="523">
        <v>7</v>
      </c>
      <c r="F67" s="524" t="s">
        <v>4270</v>
      </c>
      <c r="G67" s="525">
        <v>130</v>
      </c>
      <c r="H67" s="135">
        <v>8</v>
      </c>
      <c r="I67" s="499" t="s">
        <v>3512</v>
      </c>
      <c r="J67" s="136">
        <v>18</v>
      </c>
      <c r="K67" s="501">
        <v>13</v>
      </c>
      <c r="L67" s="431" t="s">
        <v>2756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5020</v>
      </c>
      <c r="D68" s="136">
        <v>5</v>
      </c>
      <c r="E68" s="523">
        <v>9</v>
      </c>
      <c r="F68" s="524" t="s">
        <v>4271</v>
      </c>
      <c r="G68" s="525">
        <v>44</v>
      </c>
      <c r="H68" s="135">
        <v>7</v>
      </c>
      <c r="I68" s="499" t="s">
        <v>3513</v>
      </c>
      <c r="J68" s="136">
        <v>56</v>
      </c>
      <c r="K68" s="501">
        <v>12</v>
      </c>
      <c r="L68" s="431" t="s">
        <v>2757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5021</v>
      </c>
      <c r="D69" s="136">
        <v>4</v>
      </c>
      <c r="E69" s="523">
        <v>3</v>
      </c>
      <c r="F69" s="524" t="s">
        <v>4272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2758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3111</v>
      </c>
      <c r="D70" s="136">
        <v>10</v>
      </c>
      <c r="E70" s="523">
        <v>2</v>
      </c>
      <c r="F70" s="524" t="s">
        <v>4273</v>
      </c>
      <c r="G70" s="525">
        <v>116</v>
      </c>
      <c r="H70" s="135">
        <v>2</v>
      </c>
      <c r="I70" s="499" t="s">
        <v>3514</v>
      </c>
      <c r="J70" s="136">
        <v>32</v>
      </c>
      <c r="K70" s="501">
        <v>1</v>
      </c>
      <c r="L70" s="431" t="s">
        <v>2550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3299</v>
      </c>
      <c r="J71" s="136">
        <v>12</v>
      </c>
      <c r="K71" s="501">
        <v>4</v>
      </c>
      <c r="L71" s="431" t="s">
        <v>2759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5022</v>
      </c>
      <c r="D72" s="136">
        <v>10</v>
      </c>
      <c r="E72" s="523">
        <v>3</v>
      </c>
      <c r="F72" s="524" t="s">
        <v>4274</v>
      </c>
      <c r="G72" s="525">
        <v>168</v>
      </c>
      <c r="H72" s="135">
        <v>8</v>
      </c>
      <c r="I72" s="499" t="s">
        <v>3515</v>
      </c>
      <c r="J72" s="136">
        <v>46</v>
      </c>
      <c r="K72" s="501">
        <v>12</v>
      </c>
      <c r="L72" s="431" t="s">
        <v>2760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3472</v>
      </c>
      <c r="G73" s="525">
        <v>155</v>
      </c>
      <c r="H73" s="135">
        <v>2</v>
      </c>
      <c r="I73" s="499" t="s">
        <v>3516</v>
      </c>
      <c r="J73" s="136">
        <v>158</v>
      </c>
      <c r="K73" s="501">
        <v>1</v>
      </c>
      <c r="L73" s="431" t="s">
        <v>2761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5023</v>
      </c>
      <c r="D74" s="136">
        <v>21</v>
      </c>
      <c r="E74" s="523">
        <v>60</v>
      </c>
      <c r="F74" s="524" t="s">
        <v>4275</v>
      </c>
      <c r="G74" s="525">
        <v>58</v>
      </c>
      <c r="H74" s="135">
        <v>77</v>
      </c>
      <c r="I74" s="499" t="s">
        <v>3517</v>
      </c>
      <c r="J74" s="136">
        <v>59</v>
      </c>
      <c r="K74" s="501">
        <v>111</v>
      </c>
      <c r="L74" s="431" t="s">
        <v>2762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5024</v>
      </c>
      <c r="D75" s="136">
        <v>23</v>
      </c>
      <c r="E75" s="523">
        <v>9</v>
      </c>
      <c r="F75" s="524" t="s">
        <v>4276</v>
      </c>
      <c r="G75" s="525">
        <v>83</v>
      </c>
      <c r="H75" s="135">
        <v>6</v>
      </c>
      <c r="I75" s="499" t="s">
        <v>3518</v>
      </c>
      <c r="J75" s="136">
        <v>62</v>
      </c>
      <c r="K75" s="501">
        <v>5</v>
      </c>
      <c r="L75" s="431" t="s">
        <v>2763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5025</v>
      </c>
      <c r="D76" s="136">
        <v>9</v>
      </c>
      <c r="E76" s="523">
        <v>6</v>
      </c>
      <c r="F76" s="524" t="s">
        <v>4277</v>
      </c>
      <c r="G76" s="525">
        <v>54</v>
      </c>
      <c r="H76" s="135">
        <v>6</v>
      </c>
      <c r="I76" s="499" t="s">
        <v>3519</v>
      </c>
      <c r="J76" s="136">
        <v>98</v>
      </c>
      <c r="K76" s="501">
        <v>3</v>
      </c>
      <c r="L76" s="431" t="s">
        <v>2764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44572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5045</v>
      </c>
      <c r="D81" s="256">
        <v>25</v>
      </c>
      <c r="E81" s="436">
        <v>5018</v>
      </c>
      <c r="F81" s="546" t="s">
        <v>4297</v>
      </c>
      <c r="G81" s="547">
        <v>37</v>
      </c>
      <c r="H81" s="255">
        <v>5520</v>
      </c>
      <c r="I81" s="35" t="s">
        <v>3540</v>
      </c>
      <c r="J81" s="256">
        <v>39</v>
      </c>
      <c r="K81" s="479">
        <v>5886</v>
      </c>
      <c r="L81" s="479" t="s">
        <v>2744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5027</v>
      </c>
      <c r="D82" s="136">
        <v>31</v>
      </c>
      <c r="E82" s="430">
        <v>40</v>
      </c>
      <c r="F82" s="524" t="s">
        <v>4279</v>
      </c>
      <c r="G82" s="525">
        <v>40</v>
      </c>
      <c r="H82" s="135">
        <v>58</v>
      </c>
      <c r="I82" s="499" t="s">
        <v>3521</v>
      </c>
      <c r="J82" s="136">
        <v>54</v>
      </c>
      <c r="K82" s="478">
        <v>60</v>
      </c>
      <c r="L82" s="478" t="s">
        <v>2725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5028</v>
      </c>
      <c r="D83" s="136">
        <v>21</v>
      </c>
      <c r="E83" s="523">
        <v>102</v>
      </c>
      <c r="F83" s="524" t="s">
        <v>4280</v>
      </c>
      <c r="G83" s="525">
        <v>38</v>
      </c>
      <c r="H83" s="135">
        <v>111</v>
      </c>
      <c r="I83" s="499" t="s">
        <v>3522</v>
      </c>
      <c r="J83" s="136">
        <v>32</v>
      </c>
      <c r="K83" s="478">
        <v>108</v>
      </c>
      <c r="L83" s="478" t="s">
        <v>2726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5029</v>
      </c>
      <c r="D84" s="136">
        <v>18</v>
      </c>
      <c r="E84" s="523">
        <v>106</v>
      </c>
      <c r="F84" s="524" t="s">
        <v>4281</v>
      </c>
      <c r="G84" s="525">
        <v>26</v>
      </c>
      <c r="H84" s="135">
        <v>123</v>
      </c>
      <c r="I84" s="499" t="s">
        <v>3523</v>
      </c>
      <c r="J84" s="136">
        <v>35</v>
      </c>
      <c r="K84" s="478">
        <v>123</v>
      </c>
      <c r="L84" s="478" t="s">
        <v>2727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5030</v>
      </c>
      <c r="D85" s="136">
        <v>25</v>
      </c>
      <c r="E85" s="523">
        <v>63</v>
      </c>
      <c r="F85" s="524" t="s">
        <v>4282</v>
      </c>
      <c r="G85" s="525">
        <v>28</v>
      </c>
      <c r="H85" s="135">
        <v>75</v>
      </c>
      <c r="I85" s="499" t="s">
        <v>3524</v>
      </c>
      <c r="J85" s="136">
        <v>50</v>
      </c>
      <c r="K85" s="478">
        <v>70</v>
      </c>
      <c r="L85" s="478" t="s">
        <v>2728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5031</v>
      </c>
      <c r="D86" s="136">
        <v>23</v>
      </c>
      <c r="E86" s="523">
        <v>228</v>
      </c>
      <c r="F86" s="524" t="s">
        <v>4283</v>
      </c>
      <c r="G86" s="525">
        <v>23</v>
      </c>
      <c r="H86" s="135">
        <v>222</v>
      </c>
      <c r="I86" s="499" t="s">
        <v>3525</v>
      </c>
      <c r="J86" s="136">
        <v>28</v>
      </c>
      <c r="K86" s="478">
        <v>249</v>
      </c>
      <c r="L86" s="478" t="s">
        <v>2729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5032</v>
      </c>
      <c r="D87" s="136">
        <v>22</v>
      </c>
      <c r="E87" s="523">
        <v>115</v>
      </c>
      <c r="F87" s="524" t="s">
        <v>4284</v>
      </c>
      <c r="G87" s="525">
        <v>34</v>
      </c>
      <c r="H87" s="135">
        <v>149</v>
      </c>
      <c r="I87" s="499" t="s">
        <v>3526</v>
      </c>
      <c r="J87" s="136">
        <v>32</v>
      </c>
      <c r="K87" s="478">
        <v>143</v>
      </c>
      <c r="L87" s="478" t="s">
        <v>2730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5033</v>
      </c>
      <c r="D88" s="136">
        <v>15</v>
      </c>
      <c r="E88" s="523">
        <v>73</v>
      </c>
      <c r="F88" s="524" t="s">
        <v>4285</v>
      </c>
      <c r="G88" s="525">
        <v>22</v>
      </c>
      <c r="H88" s="135">
        <v>83</v>
      </c>
      <c r="I88" s="499" t="s">
        <v>3527</v>
      </c>
      <c r="J88" s="136">
        <v>20</v>
      </c>
      <c r="K88" s="478">
        <v>97</v>
      </c>
      <c r="L88" s="478" t="s">
        <v>2731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5034</v>
      </c>
      <c r="D89" s="136">
        <v>21</v>
      </c>
      <c r="E89" s="523">
        <v>204</v>
      </c>
      <c r="F89" s="524" t="s">
        <v>4286</v>
      </c>
      <c r="G89" s="525">
        <v>28</v>
      </c>
      <c r="H89" s="135">
        <v>242</v>
      </c>
      <c r="I89" s="499" t="s">
        <v>3528</v>
      </c>
      <c r="J89" s="136">
        <v>25</v>
      </c>
      <c r="K89" s="478">
        <v>257</v>
      </c>
      <c r="L89" s="478" t="s">
        <v>2732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5035</v>
      </c>
      <c r="D90" s="136">
        <v>20</v>
      </c>
      <c r="E90" s="523">
        <v>35</v>
      </c>
      <c r="F90" s="524" t="s">
        <v>4287</v>
      </c>
      <c r="G90" s="525">
        <v>31</v>
      </c>
      <c r="H90" s="135">
        <v>49</v>
      </c>
      <c r="I90" s="499" t="s">
        <v>3529</v>
      </c>
      <c r="J90" s="136">
        <v>41</v>
      </c>
      <c r="K90" s="478">
        <v>45</v>
      </c>
      <c r="L90" s="478" t="s">
        <v>2733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5036</v>
      </c>
      <c r="D91" s="136">
        <v>30</v>
      </c>
      <c r="E91" s="523">
        <v>2718</v>
      </c>
      <c r="F91" s="524" t="s">
        <v>4288</v>
      </c>
      <c r="G91" s="525">
        <v>43</v>
      </c>
      <c r="H91" s="135">
        <v>2981</v>
      </c>
      <c r="I91" s="499" t="s">
        <v>3530</v>
      </c>
      <c r="J91" s="136">
        <v>45</v>
      </c>
      <c r="K91" s="478">
        <v>3238</v>
      </c>
      <c r="L91" s="478" t="s">
        <v>2734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5037</v>
      </c>
      <c r="D92" s="136">
        <v>23</v>
      </c>
      <c r="E92" s="523">
        <v>174</v>
      </c>
      <c r="F92" s="524" t="s">
        <v>4289</v>
      </c>
      <c r="G92" s="525">
        <v>31</v>
      </c>
      <c r="H92" s="135">
        <v>162</v>
      </c>
      <c r="I92" s="499" t="s">
        <v>3531</v>
      </c>
      <c r="J92" s="136">
        <v>28</v>
      </c>
      <c r="K92" s="478">
        <v>157</v>
      </c>
      <c r="L92" s="478" t="s">
        <v>2735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5038</v>
      </c>
      <c r="D93" s="136">
        <v>47</v>
      </c>
      <c r="E93" s="523">
        <v>13</v>
      </c>
      <c r="F93" s="524" t="s">
        <v>4290</v>
      </c>
      <c r="G93" s="525">
        <v>166</v>
      </c>
      <c r="H93" s="505">
        <v>13</v>
      </c>
      <c r="I93" s="506" t="s">
        <v>3532</v>
      </c>
      <c r="J93" s="507">
        <v>97</v>
      </c>
      <c r="K93" s="478">
        <v>6</v>
      </c>
      <c r="L93" s="478" t="s">
        <v>2736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3656</v>
      </c>
      <c r="B94" s="135">
        <v>88</v>
      </c>
      <c r="C94" s="499" t="s">
        <v>5039</v>
      </c>
      <c r="D94" s="136">
        <v>15</v>
      </c>
      <c r="E94" s="523">
        <v>57</v>
      </c>
      <c r="F94" s="524" t="s">
        <v>4291</v>
      </c>
      <c r="G94" s="525">
        <v>35</v>
      </c>
      <c r="H94" s="505">
        <v>73</v>
      </c>
      <c r="I94" s="506" t="s">
        <v>3533</v>
      </c>
      <c r="J94" s="507">
        <v>46</v>
      </c>
      <c r="K94" s="478">
        <v>83</v>
      </c>
      <c r="L94" s="478" t="s">
        <v>2739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5040</v>
      </c>
      <c r="D95" s="136">
        <v>20</v>
      </c>
      <c r="E95" s="523">
        <v>96</v>
      </c>
      <c r="F95" s="524" t="s">
        <v>4292</v>
      </c>
      <c r="G95" s="525">
        <v>31</v>
      </c>
      <c r="H95" s="505">
        <v>92</v>
      </c>
      <c r="I95" s="506" t="s">
        <v>3534</v>
      </c>
      <c r="J95" s="507">
        <v>31</v>
      </c>
      <c r="K95" s="478">
        <v>90</v>
      </c>
      <c r="L95" s="478" t="s">
        <v>2737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5041</v>
      </c>
      <c r="D96" s="136">
        <v>26</v>
      </c>
      <c r="E96" s="523">
        <v>107</v>
      </c>
      <c r="F96" s="524" t="s">
        <v>4293</v>
      </c>
      <c r="G96" s="525">
        <v>39</v>
      </c>
      <c r="H96" s="505">
        <v>110</v>
      </c>
      <c r="I96" s="506" t="s">
        <v>3535</v>
      </c>
      <c r="J96" s="507">
        <v>33</v>
      </c>
      <c r="K96" s="478">
        <v>129</v>
      </c>
      <c r="L96" s="478" t="s">
        <v>2738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5042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3536</v>
      </c>
      <c r="J97" s="507">
        <v>24</v>
      </c>
      <c r="K97" s="478">
        <v>384</v>
      </c>
      <c r="L97" s="478" t="s">
        <v>2740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5043</v>
      </c>
      <c r="D98" s="136">
        <v>17</v>
      </c>
      <c r="E98" s="523">
        <v>372</v>
      </c>
      <c r="F98" s="524" t="s">
        <v>4294</v>
      </c>
      <c r="G98" s="525">
        <v>28</v>
      </c>
      <c r="H98" s="135">
        <v>425</v>
      </c>
      <c r="I98" s="499" t="s">
        <v>3537</v>
      </c>
      <c r="J98" s="136">
        <v>37</v>
      </c>
      <c r="K98" s="478">
        <v>482</v>
      </c>
      <c r="L98" s="478" t="s">
        <v>2741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4257</v>
      </c>
      <c r="D99" s="136">
        <v>18</v>
      </c>
      <c r="E99" s="523">
        <v>19</v>
      </c>
      <c r="F99" s="524" t="s">
        <v>4295</v>
      </c>
      <c r="G99" s="525">
        <v>40</v>
      </c>
      <c r="H99" s="135">
        <v>24</v>
      </c>
      <c r="I99" s="499" t="s">
        <v>3538</v>
      </c>
      <c r="J99" s="136">
        <v>28</v>
      </c>
      <c r="K99" s="478">
        <v>20</v>
      </c>
      <c r="L99" s="478" t="s">
        <v>2742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5044</v>
      </c>
      <c r="D100" s="136">
        <v>14</v>
      </c>
      <c r="E100" s="523">
        <v>137</v>
      </c>
      <c r="F100" s="524" t="s">
        <v>4296</v>
      </c>
      <c r="G100" s="525">
        <v>25</v>
      </c>
      <c r="H100" s="135">
        <v>151</v>
      </c>
      <c r="I100" s="499" t="s">
        <v>3539</v>
      </c>
      <c r="J100" s="136">
        <v>26</v>
      </c>
      <c r="K100" s="478">
        <v>145</v>
      </c>
      <c r="L100" s="478" t="s">
        <v>2743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5055</v>
      </c>
      <c r="D102" s="256">
        <v>33</v>
      </c>
      <c r="E102" s="436">
        <v>565</v>
      </c>
      <c r="F102" s="546" t="s">
        <v>4306</v>
      </c>
      <c r="G102" s="547">
        <v>52</v>
      </c>
      <c r="H102" s="255">
        <v>593</v>
      </c>
      <c r="I102" s="35" t="s">
        <v>3550</v>
      </c>
      <c r="J102" s="256">
        <v>55</v>
      </c>
      <c r="K102" s="437">
        <v>636</v>
      </c>
      <c r="L102" s="437" t="s">
        <v>2774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5046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3541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5047</v>
      </c>
      <c r="D104" s="136">
        <v>36</v>
      </c>
      <c r="E104" s="523">
        <v>29</v>
      </c>
      <c r="F104" s="524" t="s">
        <v>4298</v>
      </c>
      <c r="G104" s="525">
        <v>101</v>
      </c>
      <c r="H104" s="135">
        <v>25</v>
      </c>
      <c r="I104" s="499" t="s">
        <v>3542</v>
      </c>
      <c r="J104" s="136">
        <v>94</v>
      </c>
      <c r="K104" s="478">
        <v>30</v>
      </c>
      <c r="L104" s="478" t="s">
        <v>2766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5048</v>
      </c>
      <c r="D105" s="136">
        <v>16</v>
      </c>
      <c r="E105" s="523">
        <v>101</v>
      </c>
      <c r="F105" s="524" t="s">
        <v>4299</v>
      </c>
      <c r="G105" s="525">
        <v>44</v>
      </c>
      <c r="H105" s="135">
        <v>113</v>
      </c>
      <c r="I105" s="499" t="s">
        <v>3543</v>
      </c>
      <c r="J105" s="136">
        <v>45</v>
      </c>
      <c r="K105" s="478">
        <v>119</v>
      </c>
      <c r="L105" s="478" t="s">
        <v>2767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5049</v>
      </c>
      <c r="D106" s="136">
        <v>19</v>
      </c>
      <c r="E106" s="523">
        <v>18</v>
      </c>
      <c r="F106" s="524" t="s">
        <v>4300</v>
      </c>
      <c r="G106" s="525">
        <v>55</v>
      </c>
      <c r="H106" s="135">
        <v>17</v>
      </c>
      <c r="I106" s="499" t="s">
        <v>3544</v>
      </c>
      <c r="J106" s="136">
        <v>73</v>
      </c>
      <c r="K106" s="478">
        <v>22</v>
      </c>
      <c r="L106" s="478" t="s">
        <v>2768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5050</v>
      </c>
      <c r="D107" s="136">
        <v>39</v>
      </c>
      <c r="E107" s="523">
        <v>95</v>
      </c>
      <c r="F107" s="524" t="s">
        <v>4301</v>
      </c>
      <c r="G107" s="525">
        <v>50</v>
      </c>
      <c r="H107" s="135">
        <v>84</v>
      </c>
      <c r="I107" s="499" t="s">
        <v>3545</v>
      </c>
      <c r="J107" s="136">
        <v>47</v>
      </c>
      <c r="K107" s="478">
        <v>111</v>
      </c>
      <c r="L107" s="478" t="s">
        <v>2769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5051</v>
      </c>
      <c r="D108" s="136">
        <v>41</v>
      </c>
      <c r="E108" s="523">
        <v>170</v>
      </c>
      <c r="F108" s="524" t="s">
        <v>4302</v>
      </c>
      <c r="G108" s="525">
        <v>62</v>
      </c>
      <c r="H108" s="135">
        <v>201</v>
      </c>
      <c r="I108" s="499" t="s">
        <v>3546</v>
      </c>
      <c r="J108" s="136">
        <v>54</v>
      </c>
      <c r="K108" s="478">
        <v>184</v>
      </c>
      <c r="L108" s="478" t="s">
        <v>2770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5052</v>
      </c>
      <c r="D110" s="136">
        <v>36</v>
      </c>
      <c r="E110" s="523">
        <v>97</v>
      </c>
      <c r="F110" s="524" t="s">
        <v>4303</v>
      </c>
      <c r="G110" s="525">
        <v>38</v>
      </c>
      <c r="H110" s="135">
        <v>95</v>
      </c>
      <c r="I110" s="499" t="s">
        <v>3547</v>
      </c>
      <c r="J110" s="136">
        <v>66</v>
      </c>
      <c r="K110" s="478">
        <v>107</v>
      </c>
      <c r="L110" s="478" t="s">
        <v>2771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5053</v>
      </c>
      <c r="D111" s="136">
        <v>30</v>
      </c>
      <c r="E111" s="523">
        <v>31</v>
      </c>
      <c r="F111" s="524" t="s">
        <v>4304</v>
      </c>
      <c r="G111" s="525">
        <v>48</v>
      </c>
      <c r="H111" s="135">
        <v>36</v>
      </c>
      <c r="I111" s="499" t="s">
        <v>3548</v>
      </c>
      <c r="J111" s="136">
        <v>49</v>
      </c>
      <c r="K111" s="478">
        <v>32</v>
      </c>
      <c r="L111" s="478" t="s">
        <v>2772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5054</v>
      </c>
      <c r="D112" s="136">
        <v>14</v>
      </c>
      <c r="E112" s="523">
        <v>24</v>
      </c>
      <c r="F112" s="524" t="s">
        <v>4305</v>
      </c>
      <c r="G112" s="525">
        <v>28</v>
      </c>
      <c r="H112" s="135">
        <v>21</v>
      </c>
      <c r="I112" s="499" t="s">
        <v>3549</v>
      </c>
      <c r="J112" s="136">
        <v>46</v>
      </c>
      <c r="K112" s="478">
        <v>31</v>
      </c>
      <c r="L112" s="478" t="s">
        <v>2773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44572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5071</v>
      </c>
      <c r="D117" s="256">
        <v>29</v>
      </c>
      <c r="E117" s="436">
        <v>1211</v>
      </c>
      <c r="F117" s="546" t="s">
        <v>4321</v>
      </c>
      <c r="G117" s="547">
        <v>47</v>
      </c>
      <c r="H117" s="35">
        <v>1306</v>
      </c>
      <c r="I117" s="35" t="s">
        <v>3564</v>
      </c>
      <c r="J117" s="256">
        <v>44</v>
      </c>
      <c r="K117" s="437">
        <v>1342</v>
      </c>
      <c r="L117" s="437" t="s">
        <v>2788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5056</v>
      </c>
      <c r="D118" s="136">
        <v>31</v>
      </c>
      <c r="E118" s="430">
        <v>110</v>
      </c>
      <c r="F118" s="524" t="s">
        <v>4307</v>
      </c>
      <c r="G118" s="525">
        <v>55</v>
      </c>
      <c r="H118" s="135">
        <v>132</v>
      </c>
      <c r="I118" s="499" t="s">
        <v>3551</v>
      </c>
      <c r="J118" s="136">
        <v>48</v>
      </c>
      <c r="K118" s="501">
        <v>110</v>
      </c>
      <c r="L118" s="431" t="s">
        <v>2775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5057</v>
      </c>
      <c r="D119" s="136">
        <v>23</v>
      </c>
      <c r="E119" s="523">
        <v>178</v>
      </c>
      <c r="F119" s="524" t="s">
        <v>4308</v>
      </c>
      <c r="G119" s="525">
        <v>44</v>
      </c>
      <c r="H119" s="135">
        <v>188</v>
      </c>
      <c r="I119" s="499" t="s">
        <v>3552</v>
      </c>
      <c r="J119" s="136">
        <v>40</v>
      </c>
      <c r="K119" s="501">
        <v>197</v>
      </c>
      <c r="L119" s="431" t="s">
        <v>2776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5058</v>
      </c>
      <c r="D120" s="136">
        <v>26</v>
      </c>
      <c r="E120" s="523">
        <v>18</v>
      </c>
      <c r="F120" s="524" t="s">
        <v>4309</v>
      </c>
      <c r="G120" s="525">
        <v>56</v>
      </c>
      <c r="H120" s="135">
        <v>14</v>
      </c>
      <c r="I120" s="499" t="s">
        <v>3553</v>
      </c>
      <c r="J120" s="136">
        <v>52</v>
      </c>
      <c r="K120" s="501">
        <v>16</v>
      </c>
      <c r="L120" s="431" t="s">
        <v>2777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5059</v>
      </c>
      <c r="D121" s="136">
        <v>30</v>
      </c>
      <c r="E121" s="523">
        <v>3</v>
      </c>
      <c r="F121" s="524" t="s">
        <v>4310</v>
      </c>
      <c r="G121" s="525">
        <v>2</v>
      </c>
      <c r="H121" s="135">
        <v>1</v>
      </c>
      <c r="I121" s="499" t="s">
        <v>3111</v>
      </c>
      <c r="J121" s="136">
        <v>73</v>
      </c>
      <c r="K121" s="501">
        <v>1</v>
      </c>
      <c r="L121" s="431" t="s">
        <v>2587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5060</v>
      </c>
      <c r="D122" s="136">
        <v>30</v>
      </c>
      <c r="E122" s="523">
        <v>209</v>
      </c>
      <c r="F122" s="524" t="s">
        <v>4311</v>
      </c>
      <c r="G122" s="525">
        <v>46</v>
      </c>
      <c r="H122" s="135">
        <v>224</v>
      </c>
      <c r="I122" s="499" t="s">
        <v>3554</v>
      </c>
      <c r="J122" s="136">
        <v>39</v>
      </c>
      <c r="K122" s="501">
        <v>234</v>
      </c>
      <c r="L122" s="431" t="s">
        <v>2778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5061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2690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5062</v>
      </c>
      <c r="D124" s="136">
        <v>42</v>
      </c>
      <c r="E124" s="523">
        <v>37</v>
      </c>
      <c r="F124" s="524" t="s">
        <v>4312</v>
      </c>
      <c r="G124" s="525">
        <v>46</v>
      </c>
      <c r="H124" s="135">
        <v>24</v>
      </c>
      <c r="I124" s="499" t="s">
        <v>3555</v>
      </c>
      <c r="J124" s="136">
        <v>72</v>
      </c>
      <c r="K124" s="501">
        <v>34</v>
      </c>
      <c r="L124" s="431" t="s">
        <v>2779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5063</v>
      </c>
      <c r="D125" s="136">
        <v>30</v>
      </c>
      <c r="E125" s="523">
        <v>423</v>
      </c>
      <c r="F125" s="524" t="s">
        <v>4313</v>
      </c>
      <c r="G125" s="525">
        <v>44</v>
      </c>
      <c r="H125" s="135">
        <v>471</v>
      </c>
      <c r="I125" s="499" t="s">
        <v>3556</v>
      </c>
      <c r="J125" s="136">
        <v>48</v>
      </c>
      <c r="K125" s="501">
        <v>511</v>
      </c>
      <c r="L125" s="431" t="s">
        <v>2780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5064</v>
      </c>
      <c r="D126" s="136">
        <v>19</v>
      </c>
      <c r="E126" s="523">
        <v>17</v>
      </c>
      <c r="F126" s="524" t="s">
        <v>4314</v>
      </c>
      <c r="G126" s="525">
        <v>51</v>
      </c>
      <c r="H126" s="135">
        <v>20</v>
      </c>
      <c r="I126" s="499" t="s">
        <v>3557</v>
      </c>
      <c r="J126" s="136">
        <v>39</v>
      </c>
      <c r="K126" s="501">
        <v>13</v>
      </c>
      <c r="L126" s="431" t="s">
        <v>2781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5065</v>
      </c>
      <c r="D127" s="136">
        <v>19</v>
      </c>
      <c r="E127" s="523">
        <v>20</v>
      </c>
      <c r="F127" s="524" t="s">
        <v>4315</v>
      </c>
      <c r="G127" s="525">
        <v>56</v>
      </c>
      <c r="H127" s="135">
        <v>27</v>
      </c>
      <c r="I127" s="499" t="s">
        <v>3558</v>
      </c>
      <c r="J127" s="136">
        <v>59</v>
      </c>
      <c r="K127" s="501">
        <v>27</v>
      </c>
      <c r="L127" s="431" t="s">
        <v>2782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5066</v>
      </c>
      <c r="D128" s="136">
        <v>17</v>
      </c>
      <c r="E128" s="523">
        <v>43</v>
      </c>
      <c r="F128" s="524" t="s">
        <v>4316</v>
      </c>
      <c r="G128" s="525">
        <v>54</v>
      </c>
      <c r="H128" s="135">
        <v>57</v>
      </c>
      <c r="I128" s="499" t="s">
        <v>3559</v>
      </c>
      <c r="J128" s="136">
        <v>37</v>
      </c>
      <c r="K128" s="501">
        <v>55</v>
      </c>
      <c r="L128" s="431" t="s">
        <v>2783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5067</v>
      </c>
      <c r="D129" s="136">
        <v>39</v>
      </c>
      <c r="E129" s="523">
        <v>23</v>
      </c>
      <c r="F129" s="524" t="s">
        <v>4317</v>
      </c>
      <c r="G129" s="525">
        <v>46</v>
      </c>
      <c r="H129" s="135">
        <v>23</v>
      </c>
      <c r="I129" s="499" t="s">
        <v>3560</v>
      </c>
      <c r="J129" s="136">
        <v>56</v>
      </c>
      <c r="K129" s="501">
        <v>24</v>
      </c>
      <c r="L129" s="431" t="s">
        <v>2784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5068</v>
      </c>
      <c r="D130" s="136">
        <v>35</v>
      </c>
      <c r="E130" s="523">
        <v>101</v>
      </c>
      <c r="F130" s="524" t="s">
        <v>4318</v>
      </c>
      <c r="G130" s="525">
        <v>46</v>
      </c>
      <c r="H130" s="135">
        <v>89</v>
      </c>
      <c r="I130" s="499" t="s">
        <v>3561</v>
      </c>
      <c r="J130" s="136">
        <v>37</v>
      </c>
      <c r="K130" s="501">
        <v>88</v>
      </c>
      <c r="L130" s="431" t="s">
        <v>2785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5069</v>
      </c>
      <c r="D131" s="136">
        <v>23</v>
      </c>
      <c r="E131" s="523">
        <v>15</v>
      </c>
      <c r="F131" s="524" t="s">
        <v>4319</v>
      </c>
      <c r="G131" s="525">
        <v>54</v>
      </c>
      <c r="H131" s="135">
        <v>25</v>
      </c>
      <c r="I131" s="499" t="s">
        <v>3562</v>
      </c>
      <c r="J131" s="136">
        <v>33</v>
      </c>
      <c r="K131" s="501">
        <v>19</v>
      </c>
      <c r="L131" s="431" t="s">
        <v>2786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5070</v>
      </c>
      <c r="D132" s="136">
        <v>9</v>
      </c>
      <c r="E132" s="523">
        <v>14</v>
      </c>
      <c r="F132" s="524" t="s">
        <v>4320</v>
      </c>
      <c r="G132" s="525">
        <v>88</v>
      </c>
      <c r="H132" s="135">
        <v>11</v>
      </c>
      <c r="I132" s="499" t="s">
        <v>3563</v>
      </c>
      <c r="J132" s="136">
        <v>55</v>
      </c>
      <c r="K132" s="434">
        <v>11</v>
      </c>
      <c r="L132" s="434" t="s">
        <v>2787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44572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5094</v>
      </c>
      <c r="D137" s="256">
        <v>30</v>
      </c>
      <c r="E137" s="436">
        <v>625</v>
      </c>
      <c r="F137" s="546" t="s">
        <v>4345</v>
      </c>
      <c r="G137" s="547">
        <v>55</v>
      </c>
      <c r="H137" s="35">
        <v>640</v>
      </c>
      <c r="I137" s="35" t="s">
        <v>3587</v>
      </c>
      <c r="J137" s="256">
        <v>55</v>
      </c>
      <c r="K137" s="437">
        <v>664</v>
      </c>
      <c r="L137" s="437" t="s">
        <v>2811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5072</v>
      </c>
      <c r="D138" s="136">
        <v>17</v>
      </c>
      <c r="E138" s="430">
        <v>3</v>
      </c>
      <c r="F138" s="524" t="s">
        <v>4322</v>
      </c>
      <c r="G138" s="525">
        <v>55</v>
      </c>
      <c r="H138" s="135">
        <v>2</v>
      </c>
      <c r="I138" s="499" t="s">
        <v>3565</v>
      </c>
      <c r="J138" s="136">
        <v>117</v>
      </c>
      <c r="K138" s="478">
        <v>3</v>
      </c>
      <c r="L138" s="478" t="s">
        <v>2789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5073</v>
      </c>
      <c r="D139" s="136">
        <v>19</v>
      </c>
      <c r="E139" s="523">
        <v>2</v>
      </c>
      <c r="F139" s="524" t="s">
        <v>4130</v>
      </c>
      <c r="G139" s="525">
        <v>41</v>
      </c>
      <c r="H139" s="135">
        <v>4</v>
      </c>
      <c r="I139" s="499" t="s">
        <v>3566</v>
      </c>
      <c r="J139" s="136">
        <v>122</v>
      </c>
      <c r="K139" s="478">
        <v>5</v>
      </c>
      <c r="L139" s="478" t="s">
        <v>2790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5074</v>
      </c>
      <c r="D140" s="136">
        <v>36</v>
      </c>
      <c r="E140" s="523">
        <v>15</v>
      </c>
      <c r="F140" s="524" t="s">
        <v>4323</v>
      </c>
      <c r="G140" s="525">
        <v>46</v>
      </c>
      <c r="H140" s="135">
        <v>17</v>
      </c>
      <c r="I140" s="499" t="s">
        <v>3567</v>
      </c>
      <c r="J140" s="136">
        <v>41</v>
      </c>
      <c r="K140" s="478">
        <v>12</v>
      </c>
      <c r="L140" s="478" t="s">
        <v>2791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5075</v>
      </c>
      <c r="D141" s="136">
        <v>9</v>
      </c>
      <c r="E141" s="523">
        <v>12</v>
      </c>
      <c r="F141" s="524" t="s">
        <v>4324</v>
      </c>
      <c r="G141" s="525">
        <v>100</v>
      </c>
      <c r="H141" s="135">
        <v>11</v>
      </c>
      <c r="I141" s="499" t="s">
        <v>3568</v>
      </c>
      <c r="J141" s="136">
        <v>76</v>
      </c>
      <c r="K141" s="478">
        <v>10</v>
      </c>
      <c r="L141" s="478" t="s">
        <v>2792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5076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3569</v>
      </c>
      <c r="J142" s="136">
        <v>106</v>
      </c>
      <c r="K142" s="478">
        <v>5</v>
      </c>
      <c r="L142" s="478" t="s">
        <v>2793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5077</v>
      </c>
      <c r="D143" s="136">
        <v>44</v>
      </c>
      <c r="E143" s="523">
        <v>4</v>
      </c>
      <c r="F143" s="524" t="s">
        <v>4325</v>
      </c>
      <c r="G143" s="525">
        <v>153</v>
      </c>
      <c r="H143" s="135">
        <v>5</v>
      </c>
      <c r="I143" s="499" t="s">
        <v>3570</v>
      </c>
      <c r="J143" s="136">
        <v>78</v>
      </c>
      <c r="K143" s="478">
        <v>3</v>
      </c>
      <c r="L143" s="478" t="s">
        <v>2689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5078</v>
      </c>
      <c r="D144" s="136">
        <v>52</v>
      </c>
      <c r="E144" s="523">
        <v>5</v>
      </c>
      <c r="F144" s="524" t="s">
        <v>4326</v>
      </c>
      <c r="G144" s="525">
        <v>99</v>
      </c>
      <c r="H144" s="135">
        <v>4</v>
      </c>
      <c r="I144" s="499" t="s">
        <v>3571</v>
      </c>
      <c r="J144" s="136">
        <v>18</v>
      </c>
      <c r="K144" s="478">
        <v>6</v>
      </c>
      <c r="L144" s="478" t="s">
        <v>2794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5079</v>
      </c>
      <c r="D145" s="136">
        <v>23</v>
      </c>
      <c r="E145" s="523">
        <v>10</v>
      </c>
      <c r="F145" s="524" t="s">
        <v>4327</v>
      </c>
      <c r="G145" s="525">
        <v>21</v>
      </c>
      <c r="H145" s="135">
        <v>6</v>
      </c>
      <c r="I145" s="499" t="s">
        <v>3572</v>
      </c>
      <c r="J145" s="136">
        <v>217</v>
      </c>
      <c r="K145" s="478">
        <v>13</v>
      </c>
      <c r="L145" s="478" t="s">
        <v>2795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5080</v>
      </c>
      <c r="D146" s="136">
        <v>22</v>
      </c>
      <c r="E146" s="523">
        <v>19</v>
      </c>
      <c r="F146" s="524" t="s">
        <v>4328</v>
      </c>
      <c r="G146" s="525">
        <v>24</v>
      </c>
      <c r="H146" s="135">
        <v>16</v>
      </c>
      <c r="I146" s="499" t="s">
        <v>3573</v>
      </c>
      <c r="J146" s="136">
        <v>37</v>
      </c>
      <c r="K146" s="478">
        <v>19</v>
      </c>
      <c r="L146" s="478" t="s">
        <v>2796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5081</v>
      </c>
      <c r="D147" s="136">
        <v>44</v>
      </c>
      <c r="E147" s="523">
        <v>21</v>
      </c>
      <c r="F147" s="524" t="s">
        <v>4329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2797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5082</v>
      </c>
      <c r="D148" s="136">
        <v>27</v>
      </c>
      <c r="E148" s="523">
        <v>9</v>
      </c>
      <c r="F148" s="524" t="s">
        <v>4330</v>
      </c>
      <c r="G148" s="525">
        <v>47</v>
      </c>
      <c r="H148" s="135">
        <v>9</v>
      </c>
      <c r="I148" s="499" t="s">
        <v>3574</v>
      </c>
      <c r="J148" s="136">
        <v>31</v>
      </c>
      <c r="K148" s="478">
        <v>9</v>
      </c>
      <c r="L148" s="478" t="s">
        <v>2798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4888</v>
      </c>
      <c r="D149" s="136">
        <v>3</v>
      </c>
      <c r="E149" s="523">
        <v>4</v>
      </c>
      <c r="F149" s="524" t="s">
        <v>4331</v>
      </c>
      <c r="G149" s="525">
        <v>97</v>
      </c>
      <c r="H149" s="135">
        <v>4</v>
      </c>
      <c r="I149" s="499" t="s">
        <v>3575</v>
      </c>
      <c r="J149" s="136">
        <v>145</v>
      </c>
      <c r="K149" s="478">
        <v>5</v>
      </c>
      <c r="L149" s="478" t="s">
        <v>2799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5083</v>
      </c>
      <c r="D150" s="136">
        <v>83</v>
      </c>
      <c r="E150" s="523">
        <v>7</v>
      </c>
      <c r="F150" s="524" t="s">
        <v>4332</v>
      </c>
      <c r="G150" s="525">
        <v>36</v>
      </c>
      <c r="H150" s="135">
        <v>7</v>
      </c>
      <c r="I150" s="499" t="s">
        <v>3576</v>
      </c>
      <c r="J150" s="136">
        <v>104</v>
      </c>
      <c r="K150" s="478">
        <v>7</v>
      </c>
      <c r="L150" s="478" t="s">
        <v>2800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2535</v>
      </c>
      <c r="D151" s="136">
        <v>14</v>
      </c>
      <c r="E151" s="523">
        <v>2</v>
      </c>
      <c r="F151" s="524" t="s">
        <v>4333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2691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5084</v>
      </c>
      <c r="D152" s="136">
        <v>12</v>
      </c>
      <c r="E152" s="523">
        <v>14</v>
      </c>
      <c r="F152" s="524" t="s">
        <v>4334</v>
      </c>
      <c r="G152" s="525">
        <v>51</v>
      </c>
      <c r="H152" s="135">
        <v>8</v>
      </c>
      <c r="I152" s="499" t="s">
        <v>3577</v>
      </c>
      <c r="J152" s="136">
        <v>65</v>
      </c>
      <c r="K152" s="478">
        <v>15</v>
      </c>
      <c r="L152" s="478" t="s">
        <v>2801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5085</v>
      </c>
      <c r="D153" s="136">
        <v>36</v>
      </c>
      <c r="E153" s="523">
        <v>67</v>
      </c>
      <c r="F153" s="524" t="s">
        <v>4335</v>
      </c>
      <c r="G153" s="525">
        <v>76</v>
      </c>
      <c r="H153" s="135">
        <v>67</v>
      </c>
      <c r="I153" s="499" t="s">
        <v>3578</v>
      </c>
      <c r="J153" s="136">
        <v>66</v>
      </c>
      <c r="K153" s="478">
        <v>66</v>
      </c>
      <c r="L153" s="478" t="s">
        <v>2802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5086</v>
      </c>
      <c r="D154" s="136">
        <v>174</v>
      </c>
      <c r="E154" s="523">
        <v>10</v>
      </c>
      <c r="F154" s="524" t="s">
        <v>4336</v>
      </c>
      <c r="G154" s="525">
        <v>87</v>
      </c>
      <c r="H154" s="135">
        <v>8</v>
      </c>
      <c r="I154" s="499" t="s">
        <v>3579</v>
      </c>
      <c r="J154" s="136">
        <v>74</v>
      </c>
      <c r="K154" s="478">
        <v>8</v>
      </c>
      <c r="L154" s="478" t="s">
        <v>2803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5087</v>
      </c>
      <c r="D155" s="136">
        <v>10</v>
      </c>
      <c r="E155" s="523">
        <v>5</v>
      </c>
      <c r="F155" s="524" t="s">
        <v>4337</v>
      </c>
      <c r="G155" s="525">
        <v>91</v>
      </c>
      <c r="H155" s="135">
        <v>6</v>
      </c>
      <c r="I155" s="499" t="s">
        <v>3580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4338</v>
      </c>
      <c r="G156" s="525">
        <v>83</v>
      </c>
      <c r="H156" s="135">
        <v>1</v>
      </c>
      <c r="I156" s="499" t="s">
        <v>3289</v>
      </c>
      <c r="J156" s="136">
        <v>121</v>
      </c>
      <c r="K156" s="478">
        <v>1</v>
      </c>
      <c r="L156" s="478" t="s">
        <v>2804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5088</v>
      </c>
      <c r="D157" s="136">
        <v>27</v>
      </c>
      <c r="E157" s="523">
        <v>2</v>
      </c>
      <c r="F157" s="524" t="s">
        <v>4339</v>
      </c>
      <c r="G157" s="525">
        <v>217</v>
      </c>
      <c r="H157" s="135">
        <v>7</v>
      </c>
      <c r="I157" s="499" t="s">
        <v>3581</v>
      </c>
      <c r="J157" s="136">
        <v>60</v>
      </c>
      <c r="K157" s="478">
        <v>11</v>
      </c>
      <c r="L157" s="478" t="s">
        <v>2805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5089</v>
      </c>
      <c r="D158" s="136">
        <v>26</v>
      </c>
      <c r="E158" s="523">
        <v>328</v>
      </c>
      <c r="F158" s="524" t="s">
        <v>4340</v>
      </c>
      <c r="G158" s="525">
        <v>43</v>
      </c>
      <c r="H158" s="135">
        <v>354</v>
      </c>
      <c r="I158" s="499" t="s">
        <v>3582</v>
      </c>
      <c r="J158" s="136">
        <v>50</v>
      </c>
      <c r="K158" s="478">
        <v>356</v>
      </c>
      <c r="L158" s="478" t="s">
        <v>2806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5090</v>
      </c>
      <c r="D159" s="136">
        <v>16</v>
      </c>
      <c r="E159" s="523">
        <v>59</v>
      </c>
      <c r="F159" s="524" t="s">
        <v>4341</v>
      </c>
      <c r="G159" s="525">
        <v>77</v>
      </c>
      <c r="H159" s="135">
        <v>51</v>
      </c>
      <c r="I159" s="499" t="s">
        <v>3583</v>
      </c>
      <c r="J159" s="136">
        <v>54</v>
      </c>
      <c r="K159" s="478">
        <v>55</v>
      </c>
      <c r="L159" s="478" t="s">
        <v>2807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5091</v>
      </c>
      <c r="D160" s="136">
        <v>14</v>
      </c>
      <c r="E160" s="523">
        <v>6</v>
      </c>
      <c r="F160" s="524" t="s">
        <v>4342</v>
      </c>
      <c r="G160" s="525">
        <v>137</v>
      </c>
      <c r="H160" s="135">
        <v>5</v>
      </c>
      <c r="I160" s="499" t="s">
        <v>3584</v>
      </c>
      <c r="J160" s="136">
        <v>21</v>
      </c>
      <c r="K160" s="478">
        <v>4</v>
      </c>
      <c r="L160" s="478" t="s">
        <v>2808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5092</v>
      </c>
      <c r="D161" s="136">
        <v>48</v>
      </c>
      <c r="E161" s="523">
        <v>5</v>
      </c>
      <c r="F161" s="524" t="s">
        <v>4343</v>
      </c>
      <c r="G161" s="525">
        <v>44</v>
      </c>
      <c r="H161" s="135">
        <v>5</v>
      </c>
      <c r="I161" s="499" t="s">
        <v>3585</v>
      </c>
      <c r="J161" s="136">
        <v>29</v>
      </c>
      <c r="K161" s="478">
        <v>7</v>
      </c>
      <c r="L161" s="478" t="s">
        <v>2809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5093</v>
      </c>
      <c r="D162" s="136">
        <v>38</v>
      </c>
      <c r="E162" s="523">
        <v>13</v>
      </c>
      <c r="F162" s="524" t="s">
        <v>4344</v>
      </c>
      <c r="G162" s="525">
        <v>56</v>
      </c>
      <c r="H162" s="135">
        <v>20</v>
      </c>
      <c r="I162" s="499" t="s">
        <v>3586</v>
      </c>
      <c r="J162" s="136">
        <v>41</v>
      </c>
      <c r="K162" s="478">
        <v>17</v>
      </c>
      <c r="L162" s="478" t="s">
        <v>2810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5117</v>
      </c>
      <c r="D166" s="256">
        <v>55</v>
      </c>
      <c r="E166" s="436">
        <v>752</v>
      </c>
      <c r="F166" s="546" t="s">
        <v>4366</v>
      </c>
      <c r="G166" s="547">
        <v>88</v>
      </c>
      <c r="H166" s="255">
        <v>862</v>
      </c>
      <c r="I166" s="35" t="s">
        <v>3609</v>
      </c>
      <c r="J166" s="256">
        <v>80</v>
      </c>
      <c r="K166" s="437">
        <v>843</v>
      </c>
      <c r="L166" s="437" t="s">
        <v>2834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5095</v>
      </c>
      <c r="D167" s="136">
        <v>38</v>
      </c>
      <c r="E167" s="430">
        <v>40</v>
      </c>
      <c r="F167" s="524" t="s">
        <v>4346</v>
      </c>
      <c r="G167" s="525">
        <v>43</v>
      </c>
      <c r="H167" s="135">
        <v>40</v>
      </c>
      <c r="I167" s="499" t="s">
        <v>3588</v>
      </c>
      <c r="J167" s="136">
        <v>71</v>
      </c>
      <c r="K167" s="478">
        <v>53</v>
      </c>
      <c r="L167" s="478" t="s">
        <v>2812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5096</v>
      </c>
      <c r="D168" s="136">
        <v>80</v>
      </c>
      <c r="E168" s="523">
        <v>14</v>
      </c>
      <c r="F168" s="524" t="s">
        <v>4347</v>
      </c>
      <c r="G168" s="525">
        <v>23</v>
      </c>
      <c r="H168" s="135">
        <v>15</v>
      </c>
      <c r="I168" s="499" t="s">
        <v>3589</v>
      </c>
      <c r="J168" s="136">
        <v>66</v>
      </c>
      <c r="K168" s="478">
        <v>16</v>
      </c>
      <c r="L168" s="478" t="s">
        <v>2813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5097</v>
      </c>
      <c r="D169" s="136">
        <v>76</v>
      </c>
      <c r="E169" s="523">
        <v>92</v>
      </c>
      <c r="F169" s="524" t="s">
        <v>4348</v>
      </c>
      <c r="G169" s="525">
        <v>84</v>
      </c>
      <c r="H169" s="135">
        <v>105</v>
      </c>
      <c r="I169" s="499" t="s">
        <v>3590</v>
      </c>
      <c r="J169" s="136">
        <v>82</v>
      </c>
      <c r="K169" s="478">
        <v>115</v>
      </c>
      <c r="L169" s="478" t="s">
        <v>2814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5098</v>
      </c>
      <c r="D170" s="136">
        <v>20</v>
      </c>
      <c r="E170" s="523">
        <v>43</v>
      </c>
      <c r="F170" s="524" t="s">
        <v>4349</v>
      </c>
      <c r="G170" s="525">
        <v>65</v>
      </c>
      <c r="H170" s="135">
        <v>53</v>
      </c>
      <c r="I170" s="499" t="s">
        <v>3591</v>
      </c>
      <c r="J170" s="136">
        <v>55</v>
      </c>
      <c r="K170" s="478">
        <v>57</v>
      </c>
      <c r="L170" s="478" t="s">
        <v>2815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5099</v>
      </c>
      <c r="D171" s="136">
        <v>37</v>
      </c>
      <c r="E171" s="523">
        <v>60</v>
      </c>
      <c r="F171" s="524" t="s">
        <v>4350</v>
      </c>
      <c r="G171" s="525">
        <v>62</v>
      </c>
      <c r="H171" s="135">
        <v>74</v>
      </c>
      <c r="I171" s="499" t="s">
        <v>3592</v>
      </c>
      <c r="J171" s="136">
        <v>52</v>
      </c>
      <c r="K171" s="478">
        <v>62</v>
      </c>
      <c r="L171" s="478" t="s">
        <v>2816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5100</v>
      </c>
      <c r="D172" s="136">
        <v>56</v>
      </c>
      <c r="E172" s="523">
        <v>58</v>
      </c>
      <c r="F172" s="524" t="s">
        <v>4351</v>
      </c>
      <c r="G172" s="525">
        <v>92</v>
      </c>
      <c r="H172" s="135">
        <v>77</v>
      </c>
      <c r="I172" s="499" t="s">
        <v>3593</v>
      </c>
      <c r="J172" s="136">
        <v>78</v>
      </c>
      <c r="K172" s="478">
        <v>62</v>
      </c>
      <c r="L172" s="478" t="s">
        <v>2817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5101</v>
      </c>
      <c r="D173" s="136">
        <v>55</v>
      </c>
      <c r="E173" s="523">
        <v>72</v>
      </c>
      <c r="F173" s="524" t="s">
        <v>4352</v>
      </c>
      <c r="G173" s="525">
        <v>100</v>
      </c>
      <c r="H173" s="135">
        <v>81</v>
      </c>
      <c r="I173" s="499" t="s">
        <v>3594</v>
      </c>
      <c r="J173" s="136">
        <v>81</v>
      </c>
      <c r="K173" s="478">
        <v>78</v>
      </c>
      <c r="L173" s="478" t="s">
        <v>2818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5102</v>
      </c>
      <c r="D174" s="136">
        <v>23</v>
      </c>
      <c r="E174" s="523">
        <v>20</v>
      </c>
      <c r="F174" s="524" t="s">
        <v>4353</v>
      </c>
      <c r="G174" s="525">
        <v>37</v>
      </c>
      <c r="H174" s="135">
        <v>20</v>
      </c>
      <c r="I174" s="499" t="s">
        <v>3595</v>
      </c>
      <c r="J174" s="136">
        <v>53</v>
      </c>
      <c r="K174" s="478">
        <v>27</v>
      </c>
      <c r="L174" s="478" t="s">
        <v>2819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5103</v>
      </c>
      <c r="D175" s="136">
        <v>61</v>
      </c>
      <c r="E175" s="523">
        <v>33</v>
      </c>
      <c r="F175" s="524" t="s">
        <v>4354</v>
      </c>
      <c r="G175" s="525">
        <v>112</v>
      </c>
      <c r="H175" s="135">
        <v>34</v>
      </c>
      <c r="I175" s="499" t="s">
        <v>3596</v>
      </c>
      <c r="J175" s="136">
        <v>99</v>
      </c>
      <c r="K175" s="478">
        <v>32</v>
      </c>
      <c r="L175" s="478" t="s">
        <v>2820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5104</v>
      </c>
      <c r="D176" s="136">
        <v>77</v>
      </c>
      <c r="E176" s="523">
        <v>10</v>
      </c>
      <c r="F176" s="524" t="s">
        <v>3289</v>
      </c>
      <c r="G176" s="525">
        <v>49</v>
      </c>
      <c r="H176" s="135">
        <v>9</v>
      </c>
      <c r="I176" s="499" t="s">
        <v>3597</v>
      </c>
      <c r="J176" s="136">
        <v>49</v>
      </c>
      <c r="K176" s="478">
        <v>13</v>
      </c>
      <c r="L176" s="478" t="s">
        <v>2821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5105</v>
      </c>
      <c r="D177" s="136">
        <v>58</v>
      </c>
      <c r="E177" s="523">
        <v>82</v>
      </c>
      <c r="F177" s="524" t="s">
        <v>4355</v>
      </c>
      <c r="G177" s="525">
        <v>98</v>
      </c>
      <c r="H177" s="135">
        <v>106</v>
      </c>
      <c r="I177" s="499" t="s">
        <v>3598</v>
      </c>
      <c r="J177" s="136">
        <v>99</v>
      </c>
      <c r="K177" s="478">
        <v>92</v>
      </c>
      <c r="L177" s="478" t="s">
        <v>2822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5106</v>
      </c>
      <c r="D178" s="136">
        <v>88</v>
      </c>
      <c r="E178" s="523">
        <v>21</v>
      </c>
      <c r="F178" s="524" t="s">
        <v>4356</v>
      </c>
      <c r="G178" s="525">
        <v>133</v>
      </c>
      <c r="H178" s="135">
        <v>30</v>
      </c>
      <c r="I178" s="499" t="s">
        <v>3599</v>
      </c>
      <c r="J178" s="136">
        <v>101</v>
      </c>
      <c r="K178" s="478">
        <v>21</v>
      </c>
      <c r="L178" s="478" t="s">
        <v>2823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5107</v>
      </c>
      <c r="D179" s="136">
        <v>37</v>
      </c>
      <c r="E179" s="523">
        <v>17</v>
      </c>
      <c r="F179" s="524" t="s">
        <v>4357</v>
      </c>
      <c r="G179" s="525">
        <v>74</v>
      </c>
      <c r="H179" s="135">
        <v>38</v>
      </c>
      <c r="I179" s="499" t="s">
        <v>3600</v>
      </c>
      <c r="J179" s="136">
        <v>94</v>
      </c>
      <c r="K179" s="478">
        <v>28</v>
      </c>
      <c r="L179" s="478" t="s">
        <v>2824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5108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2825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5109</v>
      </c>
      <c r="D181" s="136">
        <v>48</v>
      </c>
      <c r="E181" s="523">
        <v>9</v>
      </c>
      <c r="F181" s="524" t="s">
        <v>4358</v>
      </c>
      <c r="G181" s="525">
        <v>90</v>
      </c>
      <c r="H181" s="135">
        <v>8</v>
      </c>
      <c r="I181" s="499" t="s">
        <v>3601</v>
      </c>
      <c r="J181" s="136">
        <v>78</v>
      </c>
      <c r="K181" s="478">
        <v>13</v>
      </c>
      <c r="L181" s="478" t="s">
        <v>2826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5110</v>
      </c>
      <c r="D182" s="136">
        <v>62</v>
      </c>
      <c r="E182" s="523">
        <v>11</v>
      </c>
      <c r="F182" s="524" t="s">
        <v>4359</v>
      </c>
      <c r="G182" s="525">
        <v>100</v>
      </c>
      <c r="H182" s="135">
        <v>13</v>
      </c>
      <c r="I182" s="499" t="s">
        <v>3602</v>
      </c>
      <c r="J182" s="136">
        <v>52</v>
      </c>
      <c r="K182" s="478">
        <v>10</v>
      </c>
      <c r="L182" s="478" t="s">
        <v>2827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5111</v>
      </c>
      <c r="D183" s="136">
        <v>59</v>
      </c>
      <c r="E183" s="523">
        <v>11</v>
      </c>
      <c r="F183" s="524" t="s">
        <v>4360</v>
      </c>
      <c r="G183" s="525">
        <v>121</v>
      </c>
      <c r="H183" s="135">
        <v>6</v>
      </c>
      <c r="I183" s="499" t="s">
        <v>3603</v>
      </c>
      <c r="J183" s="136">
        <v>17</v>
      </c>
      <c r="K183" s="478">
        <v>10</v>
      </c>
      <c r="L183" s="478" t="s">
        <v>2828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5112</v>
      </c>
      <c r="D184" s="136">
        <v>59</v>
      </c>
      <c r="E184" s="523">
        <v>32</v>
      </c>
      <c r="F184" s="524" t="s">
        <v>4361</v>
      </c>
      <c r="G184" s="525">
        <v>109</v>
      </c>
      <c r="H184" s="135">
        <v>27</v>
      </c>
      <c r="I184" s="499" t="s">
        <v>3604</v>
      </c>
      <c r="J184" s="136">
        <v>114</v>
      </c>
      <c r="K184" s="478">
        <v>23</v>
      </c>
      <c r="L184" s="478" t="s">
        <v>2829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5113</v>
      </c>
      <c r="D185" s="136">
        <v>17</v>
      </c>
      <c r="E185" s="523">
        <v>12</v>
      </c>
      <c r="F185" s="524" t="s">
        <v>4362</v>
      </c>
      <c r="G185" s="525">
        <v>67</v>
      </c>
      <c r="H185" s="135">
        <v>12</v>
      </c>
      <c r="I185" s="499" t="s">
        <v>3605</v>
      </c>
      <c r="J185" s="136">
        <v>76</v>
      </c>
      <c r="K185" s="478">
        <v>9</v>
      </c>
      <c r="L185" s="478" t="s">
        <v>2830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5114</v>
      </c>
      <c r="D186" s="136">
        <v>65</v>
      </c>
      <c r="E186" s="523">
        <v>31</v>
      </c>
      <c r="F186" s="524" t="s">
        <v>4363</v>
      </c>
      <c r="G186" s="525">
        <v>104</v>
      </c>
      <c r="H186" s="135">
        <v>30</v>
      </c>
      <c r="I186" s="499" t="s">
        <v>3606</v>
      </c>
      <c r="J186" s="136">
        <v>77</v>
      </c>
      <c r="K186" s="478">
        <v>24</v>
      </c>
      <c r="L186" s="478" t="s">
        <v>2831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5115</v>
      </c>
      <c r="D187" s="136">
        <v>44</v>
      </c>
      <c r="E187" s="523">
        <v>54</v>
      </c>
      <c r="F187" s="524" t="s">
        <v>4364</v>
      </c>
      <c r="G187" s="525">
        <v>83</v>
      </c>
      <c r="H187" s="135">
        <v>44</v>
      </c>
      <c r="I187" s="499" t="s">
        <v>3607</v>
      </c>
      <c r="J187" s="136">
        <v>67</v>
      </c>
      <c r="K187" s="478">
        <v>48</v>
      </c>
      <c r="L187" s="478" t="s">
        <v>2832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5116</v>
      </c>
      <c r="D188" s="136">
        <v>72</v>
      </c>
      <c r="E188" s="523">
        <v>30</v>
      </c>
      <c r="F188" s="524" t="s">
        <v>4365</v>
      </c>
      <c r="G188" s="525">
        <v>157</v>
      </c>
      <c r="H188" s="135">
        <v>40</v>
      </c>
      <c r="I188" s="499" t="s">
        <v>3608</v>
      </c>
      <c r="J188" s="136">
        <v>121</v>
      </c>
      <c r="K188" s="478">
        <v>48</v>
      </c>
      <c r="L188" s="478" t="s">
        <v>2833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5133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3625</v>
      </c>
      <c r="J190" s="256">
        <v>45</v>
      </c>
      <c r="K190" s="437">
        <v>996</v>
      </c>
      <c r="L190" s="437" t="s">
        <v>2850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5118</v>
      </c>
      <c r="D191" s="136">
        <v>8</v>
      </c>
      <c r="E191" s="430">
        <v>11</v>
      </c>
      <c r="F191" s="524" t="s">
        <v>4367</v>
      </c>
      <c r="G191" s="525">
        <v>37</v>
      </c>
      <c r="H191" s="135">
        <v>16</v>
      </c>
      <c r="I191" s="499" t="s">
        <v>3610</v>
      </c>
      <c r="J191" s="136">
        <v>32</v>
      </c>
      <c r="K191" s="478">
        <v>16</v>
      </c>
      <c r="L191" s="478" t="s">
        <v>2835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5119</v>
      </c>
      <c r="D192" s="136">
        <v>19</v>
      </c>
      <c r="E192" s="523">
        <v>12</v>
      </c>
      <c r="F192" s="524" t="s">
        <v>4368</v>
      </c>
      <c r="G192" s="525">
        <v>25</v>
      </c>
      <c r="H192" s="135">
        <v>17</v>
      </c>
      <c r="I192" s="499" t="s">
        <v>3611</v>
      </c>
      <c r="J192" s="136">
        <v>53</v>
      </c>
      <c r="K192" s="478">
        <v>17</v>
      </c>
      <c r="L192" s="478" t="s">
        <v>2836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5120</v>
      </c>
      <c r="D193" s="136">
        <v>46</v>
      </c>
      <c r="E193" s="523">
        <v>21</v>
      </c>
      <c r="F193" s="524" t="s">
        <v>4369</v>
      </c>
      <c r="G193" s="525">
        <v>54</v>
      </c>
      <c r="H193" s="135">
        <v>22</v>
      </c>
      <c r="I193" s="499" t="s">
        <v>3612</v>
      </c>
      <c r="J193" s="136">
        <v>69</v>
      </c>
      <c r="K193" s="478">
        <v>18</v>
      </c>
      <c r="L193" s="478" t="s">
        <v>2837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5121</v>
      </c>
      <c r="D194" s="136">
        <v>29</v>
      </c>
      <c r="E194" s="523">
        <v>20</v>
      </c>
      <c r="F194" s="524" t="s">
        <v>4370</v>
      </c>
      <c r="G194" s="525">
        <v>61</v>
      </c>
      <c r="H194" s="135">
        <v>14</v>
      </c>
      <c r="I194" s="499" t="s">
        <v>3613</v>
      </c>
      <c r="J194" s="136">
        <v>96</v>
      </c>
      <c r="K194" s="478">
        <v>22</v>
      </c>
      <c r="L194" s="478" t="s">
        <v>2838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5122</v>
      </c>
      <c r="D195" s="136">
        <v>17</v>
      </c>
      <c r="E195" s="523">
        <v>113</v>
      </c>
      <c r="F195" s="524" t="s">
        <v>4371</v>
      </c>
      <c r="G195" s="525">
        <v>32</v>
      </c>
      <c r="H195" s="135">
        <v>125</v>
      </c>
      <c r="I195" s="499" t="s">
        <v>3614</v>
      </c>
      <c r="J195" s="136">
        <v>38</v>
      </c>
      <c r="K195" s="478">
        <v>135</v>
      </c>
      <c r="L195" s="478" t="s">
        <v>2839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5123</v>
      </c>
      <c r="D196" s="136">
        <v>22</v>
      </c>
      <c r="E196" s="523">
        <v>145</v>
      </c>
      <c r="F196" s="524" t="s">
        <v>4372</v>
      </c>
      <c r="G196" s="525">
        <v>48</v>
      </c>
      <c r="H196" s="135">
        <v>133</v>
      </c>
      <c r="I196" s="499" t="s">
        <v>3615</v>
      </c>
      <c r="J196" s="136">
        <v>45</v>
      </c>
      <c r="K196" s="478">
        <v>152</v>
      </c>
      <c r="L196" s="478" t="s">
        <v>2840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5124</v>
      </c>
      <c r="D197" s="136">
        <v>27</v>
      </c>
      <c r="E197" s="523">
        <v>84</v>
      </c>
      <c r="F197" s="524" t="s">
        <v>4373</v>
      </c>
      <c r="G197" s="525">
        <v>30</v>
      </c>
      <c r="H197" s="135">
        <v>90</v>
      </c>
      <c r="I197" s="499" t="s">
        <v>3616</v>
      </c>
      <c r="J197" s="136">
        <v>35</v>
      </c>
      <c r="K197" s="478">
        <v>96</v>
      </c>
      <c r="L197" s="478" t="s">
        <v>2841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5125</v>
      </c>
      <c r="D198" s="136">
        <v>43</v>
      </c>
      <c r="E198" s="523">
        <v>34</v>
      </c>
      <c r="F198" s="524" t="s">
        <v>4374</v>
      </c>
      <c r="G198" s="525">
        <v>33</v>
      </c>
      <c r="H198" s="135">
        <v>39</v>
      </c>
      <c r="I198" s="499" t="s">
        <v>3617</v>
      </c>
      <c r="J198" s="136">
        <v>43</v>
      </c>
      <c r="K198" s="478">
        <v>41</v>
      </c>
      <c r="L198" s="478" t="s">
        <v>2842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5126</v>
      </c>
      <c r="D199" s="136">
        <v>16</v>
      </c>
      <c r="E199" s="523">
        <v>6</v>
      </c>
      <c r="F199" s="524" t="s">
        <v>4375</v>
      </c>
      <c r="G199" s="525">
        <v>21</v>
      </c>
      <c r="H199" s="135">
        <v>6</v>
      </c>
      <c r="I199" s="499" t="s">
        <v>3618</v>
      </c>
      <c r="J199" s="136">
        <v>68</v>
      </c>
      <c r="K199" s="478">
        <v>10</v>
      </c>
      <c r="L199" s="478" t="s">
        <v>2843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5127</v>
      </c>
      <c r="D200" s="136">
        <v>53</v>
      </c>
      <c r="E200" s="523">
        <v>17</v>
      </c>
      <c r="F200" s="524" t="s">
        <v>4376</v>
      </c>
      <c r="G200" s="525">
        <v>64</v>
      </c>
      <c r="H200" s="135">
        <v>18</v>
      </c>
      <c r="I200" s="499" t="s">
        <v>3619</v>
      </c>
      <c r="J200" s="136">
        <v>52</v>
      </c>
      <c r="K200" s="478">
        <v>18</v>
      </c>
      <c r="L200" s="478" t="s">
        <v>2844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5128</v>
      </c>
      <c r="D201" s="136">
        <v>28</v>
      </c>
      <c r="E201" s="523">
        <v>72</v>
      </c>
      <c r="F201" s="524" t="s">
        <v>4377</v>
      </c>
      <c r="G201" s="525">
        <v>39</v>
      </c>
      <c r="H201" s="135">
        <v>58</v>
      </c>
      <c r="I201" s="499" t="s">
        <v>3620</v>
      </c>
      <c r="J201" s="136">
        <v>44</v>
      </c>
      <c r="K201" s="478">
        <v>74</v>
      </c>
      <c r="L201" s="478" t="s">
        <v>2845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5129</v>
      </c>
      <c r="D202" s="136">
        <v>24</v>
      </c>
      <c r="E202" s="523">
        <v>56</v>
      </c>
      <c r="F202" s="524" t="s">
        <v>4378</v>
      </c>
      <c r="G202" s="525">
        <v>43</v>
      </c>
      <c r="H202" s="135">
        <v>45</v>
      </c>
      <c r="I202" s="499" t="s">
        <v>3621</v>
      </c>
      <c r="J202" s="136">
        <v>40</v>
      </c>
      <c r="K202" s="478">
        <v>63</v>
      </c>
      <c r="L202" s="478" t="s">
        <v>2846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5130</v>
      </c>
      <c r="D203" s="136">
        <v>45</v>
      </c>
      <c r="E203" s="523">
        <v>30</v>
      </c>
      <c r="F203" s="524" t="s">
        <v>4379</v>
      </c>
      <c r="G203" s="525">
        <v>30</v>
      </c>
      <c r="H203" s="135">
        <v>18</v>
      </c>
      <c r="I203" s="499" t="s">
        <v>3622</v>
      </c>
      <c r="J203" s="136">
        <v>45</v>
      </c>
      <c r="K203" s="478">
        <v>17</v>
      </c>
      <c r="L203" s="478" t="s">
        <v>2847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5131</v>
      </c>
      <c r="D204" s="136">
        <v>30</v>
      </c>
      <c r="E204" s="523">
        <v>6</v>
      </c>
      <c r="F204" s="524" t="s">
        <v>4380</v>
      </c>
      <c r="G204" s="525">
        <v>101</v>
      </c>
      <c r="H204" s="135">
        <v>10</v>
      </c>
      <c r="I204" s="499" t="s">
        <v>3623</v>
      </c>
      <c r="J204" s="136">
        <v>56</v>
      </c>
      <c r="K204" s="478">
        <v>9</v>
      </c>
      <c r="L204" s="478" t="s">
        <v>2848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5132</v>
      </c>
      <c r="D205" s="136">
        <v>19</v>
      </c>
      <c r="E205" s="523">
        <v>238</v>
      </c>
      <c r="F205" s="524" t="s">
        <v>4381</v>
      </c>
      <c r="G205" s="525">
        <v>31</v>
      </c>
      <c r="H205" s="135">
        <v>277</v>
      </c>
      <c r="I205" s="499" t="s">
        <v>3624</v>
      </c>
      <c r="J205" s="136">
        <v>47</v>
      </c>
      <c r="K205" s="478">
        <v>308</v>
      </c>
      <c r="L205" s="478" t="s">
        <v>2849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44572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5163</v>
      </c>
      <c r="D209" s="256">
        <v>26</v>
      </c>
      <c r="E209" s="436">
        <v>2613</v>
      </c>
      <c r="F209" s="546" t="s">
        <v>4411</v>
      </c>
      <c r="G209" s="547">
        <v>39</v>
      </c>
      <c r="H209" s="35">
        <v>2737</v>
      </c>
      <c r="I209" s="35" t="s">
        <v>3655</v>
      </c>
      <c r="J209" s="256">
        <v>41</v>
      </c>
      <c r="K209" s="437">
        <v>2731</v>
      </c>
      <c r="L209" s="437" t="s">
        <v>2880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5134</v>
      </c>
      <c r="D210" s="136">
        <v>3</v>
      </c>
      <c r="E210" s="430">
        <v>6</v>
      </c>
      <c r="F210" s="524" t="s">
        <v>4382</v>
      </c>
      <c r="G210" s="525">
        <v>20</v>
      </c>
      <c r="H210" s="135">
        <v>6</v>
      </c>
      <c r="I210" s="499" t="s">
        <v>3626</v>
      </c>
      <c r="J210" s="136">
        <v>28</v>
      </c>
      <c r="K210" s="501">
        <v>10</v>
      </c>
      <c r="L210" s="431" t="s">
        <v>2851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5135</v>
      </c>
      <c r="D211" s="136">
        <v>24</v>
      </c>
      <c r="E211" s="523">
        <v>318</v>
      </c>
      <c r="F211" s="524" t="s">
        <v>4383</v>
      </c>
      <c r="G211" s="525">
        <v>35</v>
      </c>
      <c r="H211" s="135">
        <v>321</v>
      </c>
      <c r="I211" s="499" t="s">
        <v>3627</v>
      </c>
      <c r="J211" s="136">
        <v>32</v>
      </c>
      <c r="K211" s="501">
        <v>310</v>
      </c>
      <c r="L211" s="431" t="s">
        <v>2852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5136</v>
      </c>
      <c r="D212" s="136">
        <v>3</v>
      </c>
      <c r="E212" s="523">
        <v>11</v>
      </c>
      <c r="F212" s="524" t="s">
        <v>4384</v>
      </c>
      <c r="G212" s="525">
        <v>20</v>
      </c>
      <c r="H212" s="135">
        <v>13</v>
      </c>
      <c r="I212" s="499" t="s">
        <v>3628</v>
      </c>
      <c r="J212" s="136">
        <v>40</v>
      </c>
      <c r="K212" s="501">
        <v>7</v>
      </c>
      <c r="L212" s="431" t="s">
        <v>2853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5137</v>
      </c>
      <c r="D213" s="136">
        <v>79</v>
      </c>
      <c r="E213" s="523">
        <v>3</v>
      </c>
      <c r="F213" s="524" t="s">
        <v>4385</v>
      </c>
      <c r="G213" s="525">
        <v>109</v>
      </c>
      <c r="H213" s="135">
        <v>4</v>
      </c>
      <c r="I213" s="499" t="s">
        <v>3629</v>
      </c>
      <c r="J213" s="136">
        <v>231</v>
      </c>
      <c r="K213" s="501">
        <v>1</v>
      </c>
      <c r="L213" s="431" t="s">
        <v>2854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5138</v>
      </c>
      <c r="D214" s="136">
        <v>30</v>
      </c>
      <c r="E214" s="523">
        <v>90</v>
      </c>
      <c r="F214" s="524" t="s">
        <v>4386</v>
      </c>
      <c r="G214" s="525">
        <v>52</v>
      </c>
      <c r="H214" s="135">
        <v>115</v>
      </c>
      <c r="I214" s="499" t="s">
        <v>3630</v>
      </c>
      <c r="J214" s="136">
        <v>69</v>
      </c>
      <c r="K214" s="501">
        <v>101</v>
      </c>
      <c r="L214" s="431" t="s">
        <v>2855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5139</v>
      </c>
      <c r="D215" s="136">
        <v>62</v>
      </c>
      <c r="E215" s="523">
        <v>23</v>
      </c>
      <c r="F215" s="524" t="s">
        <v>4387</v>
      </c>
      <c r="G215" s="525">
        <v>38</v>
      </c>
      <c r="H215" s="135">
        <v>11</v>
      </c>
      <c r="I215" s="499" t="s">
        <v>3631</v>
      </c>
      <c r="J215" s="136">
        <v>62</v>
      </c>
      <c r="K215" s="501">
        <v>18</v>
      </c>
      <c r="L215" s="431" t="s">
        <v>2856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5140</v>
      </c>
      <c r="D216" s="136">
        <v>27</v>
      </c>
      <c r="E216" s="523">
        <v>26</v>
      </c>
      <c r="F216" s="524" t="s">
        <v>4388</v>
      </c>
      <c r="G216" s="525">
        <v>49</v>
      </c>
      <c r="H216" s="135">
        <v>36</v>
      </c>
      <c r="I216" s="499" t="s">
        <v>3632</v>
      </c>
      <c r="J216" s="136">
        <v>39</v>
      </c>
      <c r="K216" s="501">
        <v>43</v>
      </c>
      <c r="L216" s="431" t="s">
        <v>2857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5141</v>
      </c>
      <c r="D217" s="136">
        <v>30</v>
      </c>
      <c r="E217" s="523">
        <v>42</v>
      </c>
      <c r="F217" s="524" t="s">
        <v>4389</v>
      </c>
      <c r="G217" s="525">
        <v>34</v>
      </c>
      <c r="H217" s="135">
        <v>38</v>
      </c>
      <c r="I217" s="499" t="s">
        <v>3633</v>
      </c>
      <c r="J217" s="136">
        <v>49</v>
      </c>
      <c r="K217" s="501">
        <v>47</v>
      </c>
      <c r="L217" s="431" t="s">
        <v>2858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5142</v>
      </c>
      <c r="D218" s="136">
        <v>31</v>
      </c>
      <c r="E218" s="523">
        <v>32</v>
      </c>
      <c r="F218" s="524" t="s">
        <v>4390</v>
      </c>
      <c r="G218" s="525">
        <v>28</v>
      </c>
      <c r="H218" s="135">
        <v>27</v>
      </c>
      <c r="I218" s="499" t="s">
        <v>3634</v>
      </c>
      <c r="J218" s="136">
        <v>60</v>
      </c>
      <c r="K218" s="501">
        <v>37</v>
      </c>
      <c r="L218" s="431" t="s">
        <v>2859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5143</v>
      </c>
      <c r="D219" s="136">
        <v>27</v>
      </c>
      <c r="E219" s="523">
        <v>62</v>
      </c>
      <c r="F219" s="524" t="s">
        <v>4391</v>
      </c>
      <c r="G219" s="525">
        <v>47</v>
      </c>
      <c r="H219" s="135">
        <v>60</v>
      </c>
      <c r="I219" s="499" t="s">
        <v>3635</v>
      </c>
      <c r="J219" s="136">
        <v>43</v>
      </c>
      <c r="K219" s="501">
        <v>75</v>
      </c>
      <c r="L219" s="431" t="s">
        <v>2860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5144</v>
      </c>
      <c r="D220" s="136">
        <v>4</v>
      </c>
      <c r="E220" s="523">
        <v>2</v>
      </c>
      <c r="F220" s="524" t="s">
        <v>4392</v>
      </c>
      <c r="G220" s="525">
        <v>34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5145</v>
      </c>
      <c r="D221" s="136">
        <v>43</v>
      </c>
      <c r="E221" s="523">
        <v>10</v>
      </c>
      <c r="F221" s="524" t="s">
        <v>4393</v>
      </c>
      <c r="G221" s="525">
        <v>39</v>
      </c>
      <c r="H221" s="135">
        <v>12</v>
      </c>
      <c r="I221" s="499" t="s">
        <v>3637</v>
      </c>
      <c r="J221" s="136">
        <v>54</v>
      </c>
      <c r="K221" s="501">
        <v>16</v>
      </c>
      <c r="L221" s="431" t="s">
        <v>2862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5146</v>
      </c>
      <c r="D222" s="136">
        <v>26</v>
      </c>
      <c r="E222" s="523">
        <v>60</v>
      </c>
      <c r="F222" s="524" t="s">
        <v>4394</v>
      </c>
      <c r="G222" s="525">
        <v>25</v>
      </c>
      <c r="H222" s="135">
        <v>46</v>
      </c>
      <c r="I222" s="499" t="s">
        <v>3638</v>
      </c>
      <c r="J222" s="136">
        <v>40</v>
      </c>
      <c r="K222" s="501">
        <v>45</v>
      </c>
      <c r="L222" s="431" t="s">
        <v>2863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5147</v>
      </c>
      <c r="D223" s="136">
        <v>26</v>
      </c>
      <c r="E223" s="523">
        <v>289</v>
      </c>
      <c r="F223" s="524" t="s">
        <v>4395</v>
      </c>
      <c r="G223" s="525">
        <v>46</v>
      </c>
      <c r="H223" s="135">
        <v>285</v>
      </c>
      <c r="I223" s="499" t="s">
        <v>3639</v>
      </c>
      <c r="J223" s="136">
        <v>54</v>
      </c>
      <c r="K223" s="501">
        <v>286</v>
      </c>
      <c r="L223" s="431" t="s">
        <v>2864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5148</v>
      </c>
      <c r="D224" s="136">
        <v>38</v>
      </c>
      <c r="E224" s="523">
        <v>91</v>
      </c>
      <c r="F224" s="524" t="s">
        <v>4396</v>
      </c>
      <c r="G224" s="525">
        <v>52</v>
      </c>
      <c r="H224" s="135">
        <v>64</v>
      </c>
      <c r="I224" s="499" t="s">
        <v>3640</v>
      </c>
      <c r="J224" s="136">
        <v>58</v>
      </c>
      <c r="K224" s="501">
        <v>70</v>
      </c>
      <c r="L224" s="431" t="s">
        <v>2865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5149</v>
      </c>
      <c r="D225" s="136">
        <v>33</v>
      </c>
      <c r="E225" s="523">
        <v>95</v>
      </c>
      <c r="F225" s="524" t="s">
        <v>4397</v>
      </c>
      <c r="G225" s="525">
        <v>30</v>
      </c>
      <c r="H225" s="135">
        <v>101</v>
      </c>
      <c r="I225" s="499" t="s">
        <v>3641</v>
      </c>
      <c r="J225" s="136">
        <v>35</v>
      </c>
      <c r="K225" s="501">
        <v>106</v>
      </c>
      <c r="L225" s="431" t="s">
        <v>2866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5150</v>
      </c>
      <c r="D226" s="136">
        <v>22</v>
      </c>
      <c r="E226" s="523">
        <v>153</v>
      </c>
      <c r="F226" s="524" t="s">
        <v>4398</v>
      </c>
      <c r="G226" s="525">
        <v>39</v>
      </c>
      <c r="H226" s="135">
        <v>137</v>
      </c>
      <c r="I226" s="499" t="s">
        <v>3642</v>
      </c>
      <c r="J226" s="136">
        <v>26</v>
      </c>
      <c r="K226" s="501">
        <v>123</v>
      </c>
      <c r="L226" s="431" t="s">
        <v>2867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5151</v>
      </c>
      <c r="D227" s="136">
        <v>35</v>
      </c>
      <c r="E227" s="523">
        <v>5</v>
      </c>
      <c r="F227" s="524" t="s">
        <v>4399</v>
      </c>
      <c r="G227" s="525">
        <v>99</v>
      </c>
      <c r="H227" s="135">
        <v>14</v>
      </c>
      <c r="I227" s="499" t="s">
        <v>3643</v>
      </c>
      <c r="J227" s="136">
        <v>39</v>
      </c>
      <c r="K227" s="501">
        <v>16</v>
      </c>
      <c r="L227" s="431" t="s">
        <v>2868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5152</v>
      </c>
      <c r="D228" s="136">
        <v>15</v>
      </c>
      <c r="E228" s="523">
        <v>213</v>
      </c>
      <c r="F228" s="524" t="s">
        <v>4400</v>
      </c>
      <c r="G228" s="525">
        <v>29</v>
      </c>
      <c r="H228" s="135">
        <v>250</v>
      </c>
      <c r="I228" s="499" t="s">
        <v>3644</v>
      </c>
      <c r="J228" s="136">
        <v>30</v>
      </c>
      <c r="K228" s="501">
        <v>228</v>
      </c>
      <c r="L228" s="431" t="s">
        <v>2869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5153</v>
      </c>
      <c r="D229" s="136">
        <v>17</v>
      </c>
      <c r="E229" s="523">
        <v>13</v>
      </c>
      <c r="F229" s="524" t="s">
        <v>4401</v>
      </c>
      <c r="G229" s="525">
        <v>30</v>
      </c>
      <c r="H229" s="135">
        <v>17</v>
      </c>
      <c r="I229" s="499" t="s">
        <v>3645</v>
      </c>
      <c r="J229" s="136">
        <v>25</v>
      </c>
      <c r="K229" s="501">
        <v>15</v>
      </c>
      <c r="L229" s="431" t="s">
        <v>2870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5154</v>
      </c>
      <c r="D230" s="136">
        <v>38</v>
      </c>
      <c r="E230" s="523">
        <v>212</v>
      </c>
      <c r="F230" s="524" t="s">
        <v>4402</v>
      </c>
      <c r="G230" s="525">
        <v>59</v>
      </c>
      <c r="H230" s="135">
        <v>234</v>
      </c>
      <c r="I230" s="499" t="s">
        <v>3646</v>
      </c>
      <c r="J230" s="136">
        <v>59</v>
      </c>
      <c r="K230" s="501">
        <v>233</v>
      </c>
      <c r="L230" s="431" t="s">
        <v>2871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5155</v>
      </c>
      <c r="D231" s="136">
        <v>63</v>
      </c>
      <c r="E231" s="523">
        <v>6</v>
      </c>
      <c r="F231" s="524" t="s">
        <v>4403</v>
      </c>
      <c r="G231" s="525">
        <v>79</v>
      </c>
      <c r="H231" s="135">
        <v>3</v>
      </c>
      <c r="I231" s="499" t="s">
        <v>3647</v>
      </c>
      <c r="J231" s="136">
        <v>51</v>
      </c>
      <c r="K231" s="501">
        <v>2</v>
      </c>
      <c r="L231" s="431" t="s">
        <v>2872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5156</v>
      </c>
      <c r="D232" s="136">
        <v>9</v>
      </c>
      <c r="E232" s="523">
        <v>19</v>
      </c>
      <c r="F232" s="524" t="s">
        <v>4404</v>
      </c>
      <c r="G232" s="525">
        <v>65</v>
      </c>
      <c r="H232" s="135">
        <v>24</v>
      </c>
      <c r="I232" s="499" t="s">
        <v>3648</v>
      </c>
      <c r="J232" s="136">
        <v>52</v>
      </c>
      <c r="K232" s="501">
        <v>19</v>
      </c>
      <c r="L232" s="431" t="s">
        <v>2873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5157</v>
      </c>
      <c r="D233" s="136">
        <v>33</v>
      </c>
      <c r="E233" s="523">
        <v>142</v>
      </c>
      <c r="F233" s="524" t="s">
        <v>4405</v>
      </c>
      <c r="G233" s="525">
        <v>30</v>
      </c>
      <c r="H233" s="135">
        <v>198</v>
      </c>
      <c r="I233" s="499" t="s">
        <v>3649</v>
      </c>
      <c r="J233" s="136">
        <v>37</v>
      </c>
      <c r="K233" s="501">
        <v>216</v>
      </c>
      <c r="L233" s="431" t="s">
        <v>2874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5158</v>
      </c>
      <c r="D234" s="136">
        <v>30</v>
      </c>
      <c r="E234" s="523">
        <v>59</v>
      </c>
      <c r="F234" s="524" t="s">
        <v>4406</v>
      </c>
      <c r="G234" s="525">
        <v>90</v>
      </c>
      <c r="H234" s="135">
        <v>37</v>
      </c>
      <c r="I234" s="499" t="s">
        <v>3650</v>
      </c>
      <c r="J234" s="136">
        <v>50</v>
      </c>
      <c r="K234" s="501">
        <v>37</v>
      </c>
      <c r="L234" s="431" t="s">
        <v>2875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5159</v>
      </c>
      <c r="D235" s="136">
        <v>28</v>
      </c>
      <c r="E235" s="523">
        <v>57</v>
      </c>
      <c r="F235" s="524" t="s">
        <v>4407</v>
      </c>
      <c r="G235" s="525">
        <v>32</v>
      </c>
      <c r="H235" s="135">
        <v>82</v>
      </c>
      <c r="I235" s="499" t="s">
        <v>3651</v>
      </c>
      <c r="J235" s="136">
        <v>42</v>
      </c>
      <c r="K235" s="501">
        <v>58</v>
      </c>
      <c r="L235" s="431" t="s">
        <v>2876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5160</v>
      </c>
      <c r="D236" s="136">
        <v>13</v>
      </c>
      <c r="E236" s="523">
        <v>36</v>
      </c>
      <c r="F236" s="524" t="s">
        <v>4408</v>
      </c>
      <c r="G236" s="525">
        <v>32</v>
      </c>
      <c r="H236" s="135">
        <v>34</v>
      </c>
      <c r="I236" s="499" t="s">
        <v>3652</v>
      </c>
      <c r="J236" s="136">
        <v>43</v>
      </c>
      <c r="K236" s="501">
        <v>32</v>
      </c>
      <c r="L236" s="431" t="s">
        <v>2877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5161</v>
      </c>
      <c r="D237" s="136">
        <v>30</v>
      </c>
      <c r="E237" s="523">
        <v>17</v>
      </c>
      <c r="F237" s="524" t="s">
        <v>4409</v>
      </c>
      <c r="G237" s="525">
        <v>65</v>
      </c>
      <c r="H237" s="135">
        <v>16</v>
      </c>
      <c r="I237" s="499" t="s">
        <v>3653</v>
      </c>
      <c r="J237" s="136">
        <v>64</v>
      </c>
      <c r="K237" s="501">
        <v>20</v>
      </c>
      <c r="L237" s="431" t="s">
        <v>2878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5162</v>
      </c>
      <c r="D238" s="132">
        <v>20</v>
      </c>
      <c r="E238" s="533">
        <v>521</v>
      </c>
      <c r="F238" s="527" t="s">
        <v>4410</v>
      </c>
      <c r="G238" s="528">
        <v>27</v>
      </c>
      <c r="H238" s="131">
        <v>550</v>
      </c>
      <c r="I238" s="37" t="s">
        <v>3654</v>
      </c>
      <c r="J238" s="132">
        <v>28</v>
      </c>
      <c r="K238" s="434">
        <v>558</v>
      </c>
      <c r="L238" s="434" t="s">
        <v>2879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M28" sqref="M28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ht="12.75" customHeight="1" x14ac:dyDescent="0.2">
      <c r="A1" s="1">
        <f ca="1">TODAY()</f>
        <v>44572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44572</v>
      </c>
      <c r="B2" s="601">
        <v>2021</v>
      </c>
      <c r="C2" s="601"/>
      <c r="D2" s="601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601" t="s">
        <v>262</v>
      </c>
      <c r="C3" s="601" t="s">
        <v>263</v>
      </c>
      <c r="D3" s="601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606">
        <v>1954</v>
      </c>
      <c r="C4" s="607" t="s">
        <v>5176</v>
      </c>
      <c r="D4" s="607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602">
        <v>5</v>
      </c>
      <c r="C5" s="603" t="s">
        <v>5164</v>
      </c>
      <c r="D5" s="603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603">
        <v>43</v>
      </c>
      <c r="C6" s="603" t="s">
        <v>5165</v>
      </c>
      <c r="D6" s="603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603">
        <v>2</v>
      </c>
      <c r="C7" s="603" t="s">
        <v>4254</v>
      </c>
      <c r="D7" s="603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603">
        <v>1158</v>
      </c>
      <c r="C8" s="603" t="s">
        <v>5166</v>
      </c>
      <c r="D8" s="603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603">
        <v>66</v>
      </c>
      <c r="C9" s="603" t="s">
        <v>5167</v>
      </c>
      <c r="D9" s="603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603">
        <v>3</v>
      </c>
      <c r="C10" s="603" t="s">
        <v>5168</v>
      </c>
      <c r="D10" s="603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603">
        <v>252</v>
      </c>
      <c r="C11" s="603" t="s">
        <v>5169</v>
      </c>
      <c r="D11" s="603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603">
        <v>51</v>
      </c>
      <c r="C12" s="603" t="s">
        <v>5170</v>
      </c>
      <c r="D12" s="603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603">
        <v>5</v>
      </c>
      <c r="C13" s="603" t="s">
        <v>5171</v>
      </c>
      <c r="D13" s="603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603">
        <v>158</v>
      </c>
      <c r="C14" s="603" t="s">
        <v>5172</v>
      </c>
      <c r="D14" s="603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603">
        <v>1</v>
      </c>
      <c r="C15" s="603" t="s">
        <v>2794</v>
      </c>
      <c r="D15" s="603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603">
        <v>85</v>
      </c>
      <c r="C16" s="603" t="s">
        <v>5173</v>
      </c>
      <c r="D16" s="603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603">
        <v>92</v>
      </c>
      <c r="C17" s="603" t="s">
        <v>5174</v>
      </c>
      <c r="D17" s="603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603">
        <v>33</v>
      </c>
      <c r="C18" s="603" t="s">
        <v>5175</v>
      </c>
      <c r="D18" s="603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604"/>
      <c r="C19" s="604"/>
      <c r="D19" s="604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604"/>
      <c r="C20" s="604"/>
      <c r="D20" s="604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606">
        <v>691</v>
      </c>
      <c r="C21" s="607" t="s">
        <v>5197</v>
      </c>
      <c r="D21" s="607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602">
        <v>8</v>
      </c>
      <c r="C22" s="603" t="s">
        <v>5177</v>
      </c>
      <c r="D22" s="603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603">
        <v>1</v>
      </c>
      <c r="C23" s="603" t="s">
        <v>5178</v>
      </c>
      <c r="D23" s="603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603">
        <v>4</v>
      </c>
      <c r="C24" s="603" t="s">
        <v>5179</v>
      </c>
      <c r="D24" s="603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603">
        <v>9</v>
      </c>
      <c r="C25" s="603" t="s">
        <v>5180</v>
      </c>
      <c r="D25" s="603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603">
        <v>11</v>
      </c>
      <c r="C26" s="603" t="s">
        <v>5181</v>
      </c>
      <c r="D26" s="603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603">
        <v>101</v>
      </c>
      <c r="C27" s="603" t="s">
        <v>5182</v>
      </c>
      <c r="D27" s="603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603">
        <v>4</v>
      </c>
      <c r="C28" s="603" t="s">
        <v>5183</v>
      </c>
      <c r="D28" s="603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603">
        <v>59</v>
      </c>
      <c r="C29" s="603" t="s">
        <v>5184</v>
      </c>
      <c r="D29" s="603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603">
        <v>72</v>
      </c>
      <c r="C30" s="603" t="s">
        <v>5185</v>
      </c>
      <c r="D30" s="603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603">
        <v>39</v>
      </c>
      <c r="C31" s="603" t="s">
        <v>5186</v>
      </c>
      <c r="D31" s="603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603">
        <v>14</v>
      </c>
      <c r="C32" s="603" t="s">
        <v>5187</v>
      </c>
      <c r="D32" s="603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603">
        <v>66</v>
      </c>
      <c r="C33" s="603" t="s">
        <v>5188</v>
      </c>
      <c r="D33" s="603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603">
        <v>5</v>
      </c>
      <c r="C34" s="603" t="s">
        <v>5189</v>
      </c>
      <c r="D34" s="603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603">
        <v>13</v>
      </c>
      <c r="C35" s="603" t="s">
        <v>5190</v>
      </c>
      <c r="D35" s="603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603">
        <v>20</v>
      </c>
      <c r="C36" s="603" t="s">
        <v>5191</v>
      </c>
      <c r="D36" s="603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603">
        <v>24</v>
      </c>
      <c r="C37" s="603" t="s">
        <v>5192</v>
      </c>
      <c r="D37" s="603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603">
        <v>5</v>
      </c>
      <c r="C38" s="603" t="s">
        <v>5193</v>
      </c>
      <c r="D38" s="603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603">
        <v>9</v>
      </c>
      <c r="C39" s="603" t="s">
        <v>5194</v>
      </c>
      <c r="D39" s="603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603">
        <v>217</v>
      </c>
      <c r="C40" s="603" t="s">
        <v>5195</v>
      </c>
      <c r="D40" s="603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603">
        <v>10</v>
      </c>
      <c r="C41" s="603" t="s">
        <v>5196</v>
      </c>
      <c r="D41" s="603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604"/>
      <c r="C42" s="604"/>
      <c r="D42" s="604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605"/>
      <c r="C43" s="605"/>
      <c r="D43" s="605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44572</v>
      </c>
      <c r="B44" s="601">
        <v>2021</v>
      </c>
      <c r="C44" s="601"/>
      <c r="D44" s="601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601" t="s">
        <v>262</v>
      </c>
      <c r="C45" s="601" t="s">
        <v>263</v>
      </c>
      <c r="D45" s="601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606">
        <v>706</v>
      </c>
      <c r="C46" s="607" t="s">
        <v>5217</v>
      </c>
      <c r="D46" s="607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602">
        <v>7</v>
      </c>
      <c r="C47" s="603" t="s">
        <v>5198</v>
      </c>
      <c r="D47" s="603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603">
        <v>4</v>
      </c>
      <c r="C48" s="603" t="s">
        <v>5199</v>
      </c>
      <c r="D48" s="603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603">
        <v>16</v>
      </c>
      <c r="C49" s="603" t="s">
        <v>5200</v>
      </c>
      <c r="D49" s="603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603">
        <v>1</v>
      </c>
      <c r="C50" s="603" t="s">
        <v>1036</v>
      </c>
      <c r="D50" s="603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603">
        <v>1</v>
      </c>
      <c r="C51" s="603" t="s">
        <v>5011</v>
      </c>
      <c r="D51" s="603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603">
        <v>6</v>
      </c>
      <c r="C52" s="603" t="s">
        <v>5201</v>
      </c>
      <c r="D52" s="603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603">
        <v>2</v>
      </c>
      <c r="C53" s="603" t="s">
        <v>5013</v>
      </c>
      <c r="D53" s="603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603">
        <v>2</v>
      </c>
      <c r="C54" s="603" t="s">
        <v>5202</v>
      </c>
      <c r="D54" s="603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603">
        <v>0</v>
      </c>
      <c r="C55" s="603" t="s">
        <v>270</v>
      </c>
      <c r="D55" s="603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603">
        <v>42</v>
      </c>
      <c r="C56" s="603" t="s">
        <v>5203</v>
      </c>
      <c r="D56" s="603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603">
        <v>14</v>
      </c>
      <c r="C57" s="603" t="s">
        <v>5204</v>
      </c>
      <c r="D57" s="603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603">
        <v>8</v>
      </c>
      <c r="C58" s="603" t="s">
        <v>5205</v>
      </c>
      <c r="D58" s="603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603">
        <v>360</v>
      </c>
      <c r="C59" s="603" t="s">
        <v>5206</v>
      </c>
      <c r="D59" s="603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603">
        <v>16</v>
      </c>
      <c r="C60" s="603" t="s">
        <v>5207</v>
      </c>
      <c r="D60" s="603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603">
        <v>0</v>
      </c>
      <c r="C61" s="603" t="s">
        <v>270</v>
      </c>
      <c r="D61" s="603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603">
        <v>0</v>
      </c>
      <c r="C62" s="603" t="s">
        <v>270</v>
      </c>
      <c r="D62" s="603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603">
        <v>5</v>
      </c>
      <c r="C63" s="603" t="s">
        <v>5208</v>
      </c>
      <c r="D63" s="603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603">
        <v>26</v>
      </c>
      <c r="C64" s="603" t="s">
        <v>5209</v>
      </c>
      <c r="D64" s="603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603">
        <v>10</v>
      </c>
      <c r="C65" s="603" t="s">
        <v>5210</v>
      </c>
      <c r="D65" s="603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603">
        <v>5</v>
      </c>
      <c r="C66" s="603" t="s">
        <v>5211</v>
      </c>
      <c r="D66" s="603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603">
        <v>3</v>
      </c>
      <c r="C67" s="603" t="s">
        <v>5212</v>
      </c>
      <c r="D67" s="603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603">
        <v>2</v>
      </c>
      <c r="C68" s="603" t="s">
        <v>1054</v>
      </c>
      <c r="D68" s="603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603">
        <v>17</v>
      </c>
      <c r="C69" s="603" t="s">
        <v>5213</v>
      </c>
      <c r="D69" s="603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603">
        <v>1</v>
      </c>
      <c r="C70" s="603" t="s">
        <v>368</v>
      </c>
      <c r="D70" s="603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603">
        <v>137</v>
      </c>
      <c r="C71" s="603" t="s">
        <v>5214</v>
      </c>
      <c r="D71" s="603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603">
        <v>12</v>
      </c>
      <c r="C72" s="603" t="s">
        <v>5215</v>
      </c>
      <c r="D72" s="603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603">
        <v>9</v>
      </c>
      <c r="C73" s="603" t="s">
        <v>5216</v>
      </c>
      <c r="D73" s="603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604"/>
      <c r="C74" s="604"/>
      <c r="D74" s="604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604"/>
      <c r="C75" s="604"/>
      <c r="D75" s="604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605"/>
      <c r="C76" s="605"/>
      <c r="D76" s="605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44572</v>
      </c>
      <c r="B77" s="601">
        <v>2021</v>
      </c>
      <c r="C77" s="601"/>
      <c r="D77" s="601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601" t="s">
        <v>262</v>
      </c>
      <c r="C78" s="601" t="s">
        <v>263</v>
      </c>
      <c r="D78" s="601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606">
        <v>10210</v>
      </c>
      <c r="C79" s="607" t="s">
        <v>5237</v>
      </c>
      <c r="D79" s="607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602">
        <v>66</v>
      </c>
      <c r="C80" s="603" t="s">
        <v>5218</v>
      </c>
      <c r="D80" s="603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603">
        <v>167</v>
      </c>
      <c r="C81" s="603" t="s">
        <v>5219</v>
      </c>
      <c r="D81" s="603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603">
        <v>242</v>
      </c>
      <c r="C82" s="603" t="s">
        <v>5220</v>
      </c>
      <c r="D82" s="603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603">
        <v>123</v>
      </c>
      <c r="C83" s="603" t="s">
        <v>5221</v>
      </c>
      <c r="D83" s="603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603">
        <v>469</v>
      </c>
      <c r="C84" s="603" t="s">
        <v>5222</v>
      </c>
      <c r="D84" s="603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603">
        <v>198</v>
      </c>
      <c r="C85" s="603" t="s">
        <v>5223</v>
      </c>
      <c r="D85" s="603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603">
        <v>138</v>
      </c>
      <c r="C86" s="603" t="s">
        <v>5224</v>
      </c>
      <c r="D86" s="603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603">
        <v>390</v>
      </c>
      <c r="C87" s="603" t="s">
        <v>5225</v>
      </c>
      <c r="D87" s="603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603">
        <v>59</v>
      </c>
      <c r="C88" s="603" t="s">
        <v>5226</v>
      </c>
      <c r="D88" s="603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603">
        <v>5774</v>
      </c>
      <c r="C89" s="603" t="s">
        <v>5227</v>
      </c>
      <c r="D89" s="603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603">
        <v>285</v>
      </c>
      <c r="C90" s="603" t="s">
        <v>5228</v>
      </c>
      <c r="D90" s="603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603">
        <v>31</v>
      </c>
      <c r="C91" s="603" t="s">
        <v>5229</v>
      </c>
      <c r="D91" s="603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603">
        <v>135</v>
      </c>
      <c r="C92" s="603" t="s">
        <v>5230</v>
      </c>
      <c r="D92" s="603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603">
        <v>163</v>
      </c>
      <c r="C93" s="603" t="s">
        <v>5231</v>
      </c>
      <c r="D93" s="603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603">
        <v>218</v>
      </c>
      <c r="C94" s="603" t="s">
        <v>5232</v>
      </c>
      <c r="D94" s="603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603">
        <v>700</v>
      </c>
      <c r="C95" s="603" t="s">
        <v>5233</v>
      </c>
      <c r="D95" s="603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603">
        <v>776</v>
      </c>
      <c r="C96" s="603" t="s">
        <v>5234</v>
      </c>
      <c r="D96" s="603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603">
        <v>44</v>
      </c>
      <c r="C97" s="603" t="s">
        <v>5235</v>
      </c>
      <c r="D97" s="603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603">
        <v>232</v>
      </c>
      <c r="C98" s="603" t="s">
        <v>5236</v>
      </c>
      <c r="D98" s="603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604"/>
      <c r="C99" s="604"/>
      <c r="D99" s="604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605"/>
      <c r="C100" s="605"/>
      <c r="D100" s="605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601">
        <v>2021</v>
      </c>
      <c r="C101" s="601"/>
      <c r="D101" s="601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601" t="s">
        <v>262</v>
      </c>
      <c r="C102" s="601" t="s">
        <v>263</v>
      </c>
      <c r="D102" s="601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606">
        <v>1069</v>
      </c>
      <c r="C103" s="607" t="s">
        <v>5247</v>
      </c>
      <c r="D103" s="607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602">
        <v>2</v>
      </c>
      <c r="C104" s="603" t="s">
        <v>5238</v>
      </c>
      <c r="D104" s="603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603">
        <v>40</v>
      </c>
      <c r="C105" s="603" t="s">
        <v>5239</v>
      </c>
      <c r="D105" s="603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603">
        <v>195</v>
      </c>
      <c r="C106" s="603" t="s">
        <v>5240</v>
      </c>
      <c r="D106" s="603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603">
        <v>39</v>
      </c>
      <c r="C107" s="603" t="s">
        <v>5241</v>
      </c>
      <c r="D107" s="603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603">
        <v>199</v>
      </c>
      <c r="C108" s="603" t="s">
        <v>5242</v>
      </c>
      <c r="D108" s="603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603">
        <v>327</v>
      </c>
      <c r="C109" s="603" t="s">
        <v>5243</v>
      </c>
      <c r="D109" s="603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603">
        <v>1</v>
      </c>
      <c r="C110" s="603" t="s">
        <v>1858</v>
      </c>
      <c r="D110" s="603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603">
        <v>169</v>
      </c>
      <c r="C111" s="603" t="s">
        <v>5244</v>
      </c>
      <c r="D111" s="603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603">
        <v>50</v>
      </c>
      <c r="C112" s="603" t="s">
        <v>5245</v>
      </c>
      <c r="D112" s="603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603">
        <v>47</v>
      </c>
      <c r="C113" s="603" t="s">
        <v>5246</v>
      </c>
      <c r="D113" s="603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604"/>
      <c r="C114" s="604"/>
      <c r="D114" s="604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606">
        <v>2445</v>
      </c>
      <c r="C115" s="607" t="s">
        <v>5263</v>
      </c>
      <c r="D115" s="607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602">
        <v>205</v>
      </c>
      <c r="C116" s="603" t="s">
        <v>5248</v>
      </c>
      <c r="D116" s="603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603">
        <v>332</v>
      </c>
      <c r="C117" s="603" t="s">
        <v>5249</v>
      </c>
      <c r="D117" s="603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603">
        <v>31</v>
      </c>
      <c r="C118" s="603" t="s">
        <v>5250</v>
      </c>
      <c r="D118" s="603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603">
        <v>9</v>
      </c>
      <c r="C119" s="603" t="s">
        <v>5251</v>
      </c>
      <c r="D119" s="603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603">
        <v>412</v>
      </c>
      <c r="C120" s="603" t="s">
        <v>5252</v>
      </c>
      <c r="D120" s="603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603">
        <v>3</v>
      </c>
      <c r="C121" s="603" t="s">
        <v>5253</v>
      </c>
      <c r="D121" s="603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603">
        <v>57</v>
      </c>
      <c r="C122" s="603" t="s">
        <v>5254</v>
      </c>
      <c r="D122" s="603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603">
        <v>1003</v>
      </c>
      <c r="C123" s="603" t="s">
        <v>5255</v>
      </c>
      <c r="D123" s="603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603">
        <v>27</v>
      </c>
      <c r="C124" s="603" t="s">
        <v>5256</v>
      </c>
      <c r="D124" s="603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603">
        <v>35</v>
      </c>
      <c r="C125" s="603" t="s">
        <v>5257</v>
      </c>
      <c r="D125" s="603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603">
        <v>83</v>
      </c>
      <c r="C126" s="603" t="s">
        <v>5258</v>
      </c>
      <c r="D126" s="603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603">
        <v>52</v>
      </c>
      <c r="C127" s="603" t="s">
        <v>5259</v>
      </c>
      <c r="D127" s="603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603">
        <v>149</v>
      </c>
      <c r="C128" s="603" t="s">
        <v>5260</v>
      </c>
      <c r="D128" s="603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603">
        <v>29</v>
      </c>
      <c r="C129" s="603" t="s">
        <v>5261</v>
      </c>
      <c r="D129" s="603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603">
        <v>18</v>
      </c>
      <c r="C130" s="603" t="s">
        <v>5262</v>
      </c>
      <c r="D130" s="603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604"/>
      <c r="C131" s="604"/>
      <c r="D131" s="604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605"/>
      <c r="C132" s="605"/>
      <c r="D132" s="605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44572</v>
      </c>
      <c r="B133" s="601">
        <v>2021</v>
      </c>
      <c r="C133" s="601"/>
      <c r="D133" s="601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601" t="s">
        <v>262</v>
      </c>
      <c r="C134" s="601" t="s">
        <v>263</v>
      </c>
      <c r="D134" s="601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606">
        <v>1148</v>
      </c>
      <c r="C135" s="607" t="s">
        <v>5285</v>
      </c>
      <c r="D135" s="607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602">
        <v>8</v>
      </c>
      <c r="C136" s="603" t="s">
        <v>5264</v>
      </c>
      <c r="D136" s="603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603">
        <v>5</v>
      </c>
      <c r="C137" s="603" t="s">
        <v>5265</v>
      </c>
      <c r="D137" s="603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603">
        <v>22</v>
      </c>
      <c r="C138" s="603" t="s">
        <v>5266</v>
      </c>
      <c r="D138" s="603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603">
        <v>12</v>
      </c>
      <c r="C139" s="603" t="s">
        <v>5267</v>
      </c>
      <c r="D139" s="603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603">
        <v>7</v>
      </c>
      <c r="C140" s="603" t="s">
        <v>5268</v>
      </c>
      <c r="D140" s="603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603">
        <v>14</v>
      </c>
      <c r="C141" s="603" t="s">
        <v>5269</v>
      </c>
      <c r="D141" s="603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603">
        <v>4</v>
      </c>
      <c r="C142" s="603" t="s">
        <v>5270</v>
      </c>
      <c r="D142" s="603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603">
        <v>16</v>
      </c>
      <c r="C143" s="603" t="s">
        <v>5271</v>
      </c>
      <c r="D143" s="603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603">
        <v>36</v>
      </c>
      <c r="C144" s="603" t="s">
        <v>5272</v>
      </c>
      <c r="D144" s="603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603">
        <v>26</v>
      </c>
      <c r="C145" s="603" t="s">
        <v>4417</v>
      </c>
      <c r="D145" s="603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603">
        <v>13</v>
      </c>
      <c r="C146" s="603" t="s">
        <v>5273</v>
      </c>
      <c r="D146" s="603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603">
        <v>6</v>
      </c>
      <c r="C147" s="603" t="s">
        <v>5274</v>
      </c>
      <c r="D147" s="603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603">
        <v>5</v>
      </c>
      <c r="C148" s="603" t="s">
        <v>5275</v>
      </c>
      <c r="D148" s="603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603">
        <v>1</v>
      </c>
      <c r="C149" s="603" t="s">
        <v>2535</v>
      </c>
      <c r="D149" s="603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603">
        <v>21</v>
      </c>
      <c r="C150" s="603" t="s">
        <v>5276</v>
      </c>
      <c r="D150" s="603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603">
        <v>130</v>
      </c>
      <c r="C151" s="603" t="s">
        <v>5277</v>
      </c>
      <c r="D151" s="603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603">
        <v>25</v>
      </c>
      <c r="C152" s="603" t="s">
        <v>5278</v>
      </c>
      <c r="D152" s="603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603">
        <v>18</v>
      </c>
      <c r="C153" s="603" t="s">
        <v>5279</v>
      </c>
      <c r="D153" s="603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603">
        <v>0</v>
      </c>
      <c r="C154" s="603" t="s">
        <v>270</v>
      </c>
      <c r="D154" s="603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603">
        <v>11</v>
      </c>
      <c r="C155" s="603" t="s">
        <v>5280</v>
      </c>
      <c r="D155" s="603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603">
        <v>635</v>
      </c>
      <c r="C156" s="603" t="s">
        <v>5281</v>
      </c>
      <c r="D156" s="603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603">
        <v>95</v>
      </c>
      <c r="C157" s="603" t="s">
        <v>5282</v>
      </c>
      <c r="D157" s="603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603">
        <v>5</v>
      </c>
      <c r="C158" s="603" t="s">
        <v>5283</v>
      </c>
      <c r="D158" s="603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603">
        <v>8</v>
      </c>
      <c r="C159" s="603" t="s">
        <v>697</v>
      </c>
      <c r="D159" s="603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603">
        <v>25</v>
      </c>
      <c r="C160" s="603" t="s">
        <v>5284</v>
      </c>
      <c r="D160" s="603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604"/>
      <c r="C161" s="604"/>
      <c r="D161" s="604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604"/>
      <c r="C162" s="604"/>
      <c r="D162" s="604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605"/>
      <c r="C163" s="605"/>
      <c r="D163" s="605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44572</v>
      </c>
      <c r="B164" s="601">
        <v>2021</v>
      </c>
      <c r="C164" s="601"/>
      <c r="D164" s="601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601" t="s">
        <v>262</v>
      </c>
      <c r="C165" s="601" t="s">
        <v>263</v>
      </c>
      <c r="D165" s="601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606">
        <v>1488</v>
      </c>
      <c r="C166" s="607" t="s">
        <v>5307</v>
      </c>
      <c r="D166" s="607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602">
        <v>72</v>
      </c>
      <c r="C167" s="603" t="s">
        <v>5286</v>
      </c>
      <c r="D167" s="603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603">
        <v>30</v>
      </c>
      <c r="C168" s="603" t="s">
        <v>5287</v>
      </c>
      <c r="D168" s="603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603">
        <v>199</v>
      </c>
      <c r="C169" s="603" t="s">
        <v>5288</v>
      </c>
      <c r="D169" s="603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603">
        <v>93</v>
      </c>
      <c r="C170" s="603" t="s">
        <v>5289</v>
      </c>
      <c r="D170" s="603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603">
        <v>132</v>
      </c>
      <c r="C171" s="603" t="s">
        <v>5290</v>
      </c>
      <c r="D171" s="603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603">
        <v>89</v>
      </c>
      <c r="C172" s="603" t="s">
        <v>5291</v>
      </c>
      <c r="D172" s="603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603">
        <v>157</v>
      </c>
      <c r="C173" s="603" t="s">
        <v>5292</v>
      </c>
      <c r="D173" s="603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603">
        <v>31</v>
      </c>
      <c r="C174" s="603" t="s">
        <v>5293</v>
      </c>
      <c r="D174" s="603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603">
        <v>34</v>
      </c>
      <c r="C175" s="603" t="s">
        <v>5294</v>
      </c>
      <c r="D175" s="603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603">
        <v>18</v>
      </c>
      <c r="C176" s="603" t="s">
        <v>5295</v>
      </c>
      <c r="D176" s="603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603">
        <v>174</v>
      </c>
      <c r="C177" s="603" t="s">
        <v>5296</v>
      </c>
      <c r="D177" s="603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603">
        <v>55</v>
      </c>
      <c r="C178" s="603" t="s">
        <v>5297</v>
      </c>
      <c r="D178" s="603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603">
        <v>48</v>
      </c>
      <c r="C179" s="603" t="s">
        <v>5298</v>
      </c>
      <c r="D179" s="603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603">
        <v>2</v>
      </c>
      <c r="C180" s="603" t="s">
        <v>5108</v>
      </c>
      <c r="D180" s="603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603">
        <v>25</v>
      </c>
      <c r="C181" s="603" t="s">
        <v>5299</v>
      </c>
      <c r="D181" s="603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603">
        <v>17</v>
      </c>
      <c r="C182" s="603" t="s">
        <v>5300</v>
      </c>
      <c r="D182" s="603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603">
        <v>16</v>
      </c>
      <c r="C183" s="603" t="s">
        <v>5301</v>
      </c>
      <c r="D183" s="603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603">
        <v>42</v>
      </c>
      <c r="C184" s="603" t="s">
        <v>5302</v>
      </c>
      <c r="D184" s="603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603">
        <v>14</v>
      </c>
      <c r="C185" s="603" t="s">
        <v>5303</v>
      </c>
      <c r="D185" s="603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603">
        <v>47</v>
      </c>
      <c r="C186" s="603" t="s">
        <v>5304</v>
      </c>
      <c r="D186" s="603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603">
        <v>100</v>
      </c>
      <c r="C187" s="603" t="s">
        <v>5305</v>
      </c>
      <c r="D187" s="603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603">
        <v>93</v>
      </c>
      <c r="C188" s="603" t="s">
        <v>5306</v>
      </c>
      <c r="D188" s="603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608"/>
      <c r="C189" s="608"/>
      <c r="D189" s="608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606">
        <v>1652</v>
      </c>
      <c r="C190" s="607" t="s">
        <v>5323</v>
      </c>
      <c r="D190" s="607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602">
        <v>16</v>
      </c>
      <c r="C191" s="603" t="s">
        <v>5308</v>
      </c>
      <c r="D191" s="603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603">
        <v>40</v>
      </c>
      <c r="C192" s="603" t="s">
        <v>5309</v>
      </c>
      <c r="D192" s="603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603">
        <v>34</v>
      </c>
      <c r="C193" s="603" t="s">
        <v>5310</v>
      </c>
      <c r="D193" s="603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603">
        <v>31</v>
      </c>
      <c r="C194" s="603" t="s">
        <v>5311</v>
      </c>
      <c r="D194" s="603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603">
        <v>261</v>
      </c>
      <c r="C195" s="603" t="s">
        <v>5312</v>
      </c>
      <c r="D195" s="603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603">
        <v>255</v>
      </c>
      <c r="C196" s="603" t="s">
        <v>5313</v>
      </c>
      <c r="D196" s="603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603">
        <v>150</v>
      </c>
      <c r="C197" s="603" t="s">
        <v>5314</v>
      </c>
      <c r="D197" s="603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603">
        <v>73</v>
      </c>
      <c r="C198" s="603" t="s">
        <v>5315</v>
      </c>
      <c r="D198" s="603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603">
        <v>11</v>
      </c>
      <c r="C199" s="603" t="s">
        <v>5316</v>
      </c>
      <c r="D199" s="603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603">
        <v>21</v>
      </c>
      <c r="C200" s="603" t="s">
        <v>5317</v>
      </c>
      <c r="D200" s="603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603">
        <v>137</v>
      </c>
      <c r="C201" s="603" t="s">
        <v>5318</v>
      </c>
      <c r="D201" s="603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603">
        <v>112</v>
      </c>
      <c r="C202" s="603" t="s">
        <v>5319</v>
      </c>
      <c r="D202" s="603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603">
        <v>36</v>
      </c>
      <c r="C203" s="603" t="s">
        <v>5320</v>
      </c>
      <c r="D203" s="603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603">
        <v>12</v>
      </c>
      <c r="C204" s="603" t="s">
        <v>5321</v>
      </c>
      <c r="D204" s="603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603">
        <v>463</v>
      </c>
      <c r="C205" s="603" t="s">
        <v>5322</v>
      </c>
      <c r="D205" s="603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605"/>
      <c r="C206" s="605"/>
      <c r="D206" s="605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601">
        <v>2021</v>
      </c>
      <c r="C207" s="601"/>
      <c r="D207" s="601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601" t="s">
        <v>262</v>
      </c>
      <c r="C208" s="601" t="s">
        <v>263</v>
      </c>
      <c r="D208" s="601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606">
        <v>4720</v>
      </c>
      <c r="C209" s="607" t="s">
        <v>5352</v>
      </c>
      <c r="D209" s="607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602">
        <v>14</v>
      </c>
      <c r="C210" s="603" t="s">
        <v>5324</v>
      </c>
      <c r="D210" s="603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603">
        <v>607</v>
      </c>
      <c r="C211" s="603" t="s">
        <v>5325</v>
      </c>
      <c r="D211" s="603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603">
        <v>18</v>
      </c>
      <c r="C212" s="603" t="s">
        <v>5326</v>
      </c>
      <c r="D212" s="603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603">
        <v>7</v>
      </c>
      <c r="C213" s="603" t="s">
        <v>5327</v>
      </c>
      <c r="D213" s="603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603">
        <v>163</v>
      </c>
      <c r="C214" s="603" t="s">
        <v>5328</v>
      </c>
      <c r="D214" s="603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603">
        <v>22</v>
      </c>
      <c r="C215" s="603" t="s">
        <v>5329</v>
      </c>
      <c r="D215" s="603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603">
        <v>67</v>
      </c>
      <c r="C216" s="603" t="s">
        <v>5330</v>
      </c>
      <c r="D216" s="603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603">
        <v>90</v>
      </c>
      <c r="C217" s="603" t="s">
        <v>5331</v>
      </c>
      <c r="D217" s="603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603">
        <v>70</v>
      </c>
      <c r="C218" s="603" t="s">
        <v>5332</v>
      </c>
      <c r="D218" s="603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603">
        <v>121</v>
      </c>
      <c r="C219" s="603" t="s">
        <v>5333</v>
      </c>
      <c r="D219" s="603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603">
        <v>1</v>
      </c>
      <c r="C220" s="603" t="s">
        <v>5144</v>
      </c>
      <c r="D220" s="603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603">
        <v>38</v>
      </c>
      <c r="C221" s="603" t="s">
        <v>5334</v>
      </c>
      <c r="D221" s="603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603">
        <v>97</v>
      </c>
      <c r="C222" s="603" t="s">
        <v>5335</v>
      </c>
      <c r="D222" s="603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603">
        <v>504</v>
      </c>
      <c r="C223" s="603" t="s">
        <v>5336</v>
      </c>
      <c r="D223" s="603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603">
        <v>117</v>
      </c>
      <c r="C224" s="603" t="s">
        <v>5337</v>
      </c>
      <c r="D224" s="603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603">
        <v>184</v>
      </c>
      <c r="C225" s="603" t="s">
        <v>5338</v>
      </c>
      <c r="D225" s="603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603">
        <v>200</v>
      </c>
      <c r="C226" s="603" t="s">
        <v>5339</v>
      </c>
      <c r="D226" s="603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603">
        <v>15</v>
      </c>
      <c r="C227" s="603" t="s">
        <v>5340</v>
      </c>
      <c r="D227" s="603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603">
        <v>414</v>
      </c>
      <c r="C228" s="603" t="s">
        <v>5341</v>
      </c>
      <c r="D228" s="603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603">
        <v>21</v>
      </c>
      <c r="C229" s="603" t="s">
        <v>5342</v>
      </c>
      <c r="D229" s="603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603">
        <v>396</v>
      </c>
      <c r="C230" s="603" t="s">
        <v>5343</v>
      </c>
      <c r="D230" s="603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603">
        <v>6</v>
      </c>
      <c r="C231" s="603" t="s">
        <v>5344</v>
      </c>
      <c r="D231" s="603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603">
        <v>36</v>
      </c>
      <c r="C232" s="603" t="s">
        <v>5345</v>
      </c>
      <c r="D232" s="603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603">
        <v>306</v>
      </c>
      <c r="C233" s="603" t="s">
        <v>5346</v>
      </c>
      <c r="D233" s="603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603">
        <v>77</v>
      </c>
      <c r="C234" s="603" t="s">
        <v>5347</v>
      </c>
      <c r="D234" s="603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603">
        <v>121</v>
      </c>
      <c r="C235" s="603" t="s">
        <v>5348</v>
      </c>
      <c r="D235" s="603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603">
        <v>53</v>
      </c>
      <c r="C236" s="603" t="s">
        <v>5349</v>
      </c>
      <c r="D236" s="603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603">
        <v>35</v>
      </c>
      <c r="C237" s="603" t="s">
        <v>5350</v>
      </c>
      <c r="D237" s="603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603">
        <v>920</v>
      </c>
      <c r="C238" s="603" t="s">
        <v>5351</v>
      </c>
      <c r="D238" s="603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Normal="100" workbookViewId="0">
      <selection activeCell="D7" sqref="D7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7" x14ac:dyDescent="0.2">
      <c r="A1" s="1">
        <f ca="1">TODAY()</f>
        <v>44572</v>
      </c>
      <c r="G1" s="2" t="s">
        <v>127</v>
      </c>
      <c r="H1" s="3"/>
      <c r="I1" s="3"/>
      <c r="J1" s="3"/>
      <c r="N1" s="734" t="s">
        <v>5553</v>
      </c>
      <c r="O1" s="734"/>
      <c r="P1" s="734"/>
      <c r="Q1" s="734"/>
    </row>
    <row r="2" spans="1:17" x14ac:dyDescent="0.2">
      <c r="G2" s="2" t="s">
        <v>128</v>
      </c>
      <c r="H2" s="3"/>
      <c r="I2" s="3"/>
      <c r="J2" s="3"/>
      <c r="L2" s="8"/>
      <c r="N2" s="632" t="s">
        <v>5547</v>
      </c>
      <c r="O2" s="633">
        <v>2020</v>
      </c>
      <c r="P2" s="633">
        <v>2021</v>
      </c>
      <c r="Q2" s="631" t="s">
        <v>5548</v>
      </c>
    </row>
    <row r="3" spans="1:17" ht="15" x14ac:dyDescent="0.2">
      <c r="G3" s="3" t="s">
        <v>3</v>
      </c>
      <c r="H3" s="3"/>
      <c r="I3" s="3"/>
      <c r="J3" s="3"/>
      <c r="N3" s="611" t="s">
        <v>10</v>
      </c>
      <c r="O3" s="634">
        <f>(I12)</f>
        <v>12327</v>
      </c>
      <c r="P3" s="634">
        <f>(J12)</f>
        <v>13809</v>
      </c>
      <c r="Q3" s="640">
        <f>(P3-O3)/O3</f>
        <v>0.1202238987588221</v>
      </c>
    </row>
    <row r="4" spans="1:17" ht="15" x14ac:dyDescent="0.2">
      <c r="G4" s="3"/>
      <c r="H4" s="3"/>
      <c r="I4" s="3"/>
      <c r="J4" s="3"/>
      <c r="N4" s="613" t="s">
        <v>16</v>
      </c>
      <c r="O4" s="634">
        <f>(I18)</f>
        <v>6445</v>
      </c>
      <c r="P4" s="634">
        <f>(J18)</f>
        <v>6343</v>
      </c>
      <c r="Q4" s="640">
        <f t="shared" ref="Q4:Q7" si="0">(P4-O4)/O4</f>
        <v>-1.582622187742436E-2</v>
      </c>
    </row>
    <row r="5" spans="1:17" ht="15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611" t="s">
        <v>15</v>
      </c>
      <c r="O5" s="634">
        <f>(I17)</f>
        <v>2173</v>
      </c>
      <c r="P5" s="634">
        <f>(J17)</f>
        <v>2234</v>
      </c>
      <c r="Q5" s="640">
        <f t="shared" si="0"/>
        <v>2.8071790151863781E-2</v>
      </c>
    </row>
    <row r="6" spans="1:17" ht="15.75" thickBot="1" x14ac:dyDescent="0.25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  <c r="N6" s="614" t="s">
        <v>11</v>
      </c>
      <c r="O6" s="639">
        <f>(I13)</f>
        <v>1500</v>
      </c>
      <c r="P6" s="639">
        <f>(J13)</f>
        <v>1441</v>
      </c>
      <c r="Q6" s="640">
        <f t="shared" si="0"/>
        <v>-3.9333333333333331E-2</v>
      </c>
    </row>
    <row r="7" spans="1:17" ht="15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1">(+D7-B7)/B7</f>
        <v>3.785346802358331E-2</v>
      </c>
      <c r="F7" s="451">
        <f t="shared" ref="F7:F18" si="2">(+D7-C7)/C7</f>
        <v>6.0188737148994934E-2</v>
      </c>
      <c r="H7">
        <v>21133</v>
      </c>
      <c r="I7">
        <v>22445</v>
      </c>
      <c r="J7">
        <v>23827</v>
      </c>
      <c r="K7" s="451">
        <f t="shared" ref="K7:K18" si="3">(+J7-H7)/H7</f>
        <v>0.12747835139355509</v>
      </c>
      <c r="L7" s="451">
        <f t="shared" ref="L7:L18" si="4">(+J7-I7)/I7</f>
        <v>6.1572733348184451E-2</v>
      </c>
      <c r="N7" s="611" t="s">
        <v>5549</v>
      </c>
      <c r="O7" s="634">
        <f>SUM(O3:O6)</f>
        <v>22445</v>
      </c>
      <c r="P7" s="634">
        <f>SUM(P3:P6)</f>
        <v>23827</v>
      </c>
      <c r="Q7" s="640">
        <f t="shared" si="0"/>
        <v>6.1572733348184451E-2</v>
      </c>
    </row>
    <row r="8" spans="1:17" x14ac:dyDescent="0.2">
      <c r="A8" t="s">
        <v>7</v>
      </c>
      <c r="B8">
        <v>1061</v>
      </c>
      <c r="C8">
        <v>950</v>
      </c>
      <c r="D8">
        <v>987</v>
      </c>
      <c r="E8" s="451">
        <f t="shared" si="1"/>
        <v>-6.9745523091423192E-2</v>
      </c>
      <c r="F8" s="451">
        <f t="shared" si="2"/>
        <v>3.8947368421052633E-2</v>
      </c>
      <c r="H8">
        <v>862</v>
      </c>
      <c r="I8">
        <v>886</v>
      </c>
      <c r="J8">
        <v>941</v>
      </c>
      <c r="K8" s="451">
        <f t="shared" si="3"/>
        <v>9.1647331786542927E-2</v>
      </c>
      <c r="L8" s="451">
        <f t="shared" si="4"/>
        <v>6.2076749435665914E-2</v>
      </c>
      <c r="N8" s="616"/>
      <c r="O8" s="616"/>
      <c r="P8" s="616"/>
      <c r="Q8" s="616"/>
    </row>
    <row r="9" spans="1:17" ht="15" x14ac:dyDescent="0.2">
      <c r="A9" t="s">
        <v>8</v>
      </c>
      <c r="B9">
        <v>3114</v>
      </c>
      <c r="C9">
        <v>2903</v>
      </c>
      <c r="D9">
        <v>2992</v>
      </c>
      <c r="E9" s="451">
        <f t="shared" si="1"/>
        <v>-3.9177906229929352E-2</v>
      </c>
      <c r="F9" s="451">
        <f t="shared" si="2"/>
        <v>3.0657940062004823E-2</v>
      </c>
      <c r="H9">
        <v>2409</v>
      </c>
      <c r="I9">
        <v>2506</v>
      </c>
      <c r="J9">
        <v>2655</v>
      </c>
      <c r="K9" s="451">
        <f t="shared" si="3"/>
        <v>0.10211706102117062</v>
      </c>
      <c r="L9" s="451">
        <f t="shared" si="4"/>
        <v>5.9457302474062251E-2</v>
      </c>
      <c r="N9" s="611" t="s">
        <v>12</v>
      </c>
      <c r="O9" s="637">
        <f>(I14)</f>
        <v>3096</v>
      </c>
      <c r="P9" s="637">
        <f>(J14)</f>
        <v>3378</v>
      </c>
      <c r="Q9" s="640">
        <f t="shared" ref="Q9" si="5">(P9-O9)/O9</f>
        <v>9.1085271317829453E-2</v>
      </c>
    </row>
    <row r="10" spans="1:17" ht="15" x14ac:dyDescent="0.2">
      <c r="A10" t="s">
        <v>9</v>
      </c>
      <c r="B10">
        <v>1805</v>
      </c>
      <c r="C10">
        <v>1695</v>
      </c>
      <c r="D10">
        <v>1683</v>
      </c>
      <c r="E10" s="451">
        <f t="shared" si="1"/>
        <v>-6.7590027700831029E-2</v>
      </c>
      <c r="F10" s="451">
        <f t="shared" si="2"/>
        <v>-7.0796460176991149E-3</v>
      </c>
      <c r="H10">
        <v>1492</v>
      </c>
      <c r="I10">
        <v>1600</v>
      </c>
      <c r="J10">
        <v>1584</v>
      </c>
      <c r="K10" s="451">
        <f t="shared" si="3"/>
        <v>6.1662198391420911E-2</v>
      </c>
      <c r="L10" s="451">
        <f t="shared" si="4"/>
        <v>-0.01</v>
      </c>
      <c r="N10" s="613" t="s">
        <v>8</v>
      </c>
      <c r="O10" s="635">
        <f>(I9)</f>
        <v>2506</v>
      </c>
      <c r="P10" s="635">
        <f>(J9)</f>
        <v>2655</v>
      </c>
      <c r="Q10" s="641">
        <f t="shared" ref="Q10:Q12" si="6">(P10-O10)/O10</f>
        <v>5.9457302474062251E-2</v>
      </c>
    </row>
    <row r="11" spans="1:17" ht="15.75" thickBot="1" x14ac:dyDescent="0.25">
      <c r="A11" t="s">
        <v>222</v>
      </c>
      <c r="B11">
        <v>1071</v>
      </c>
      <c r="C11">
        <v>991</v>
      </c>
      <c r="D11">
        <v>1064</v>
      </c>
      <c r="E11" s="451">
        <f t="shared" si="1"/>
        <v>-6.5359477124183009E-3</v>
      </c>
      <c r="F11" s="451">
        <f t="shared" si="2"/>
        <v>7.3662966700302729E-2</v>
      </c>
      <c r="H11">
        <v>933</v>
      </c>
      <c r="I11">
        <v>948</v>
      </c>
      <c r="J11">
        <v>960</v>
      </c>
      <c r="K11" s="451">
        <f t="shared" si="3"/>
        <v>2.8938906752411574E-2</v>
      </c>
      <c r="L11" s="451">
        <f t="shared" si="4"/>
        <v>1.2658227848101266E-2</v>
      </c>
      <c r="N11" s="617" t="s">
        <v>14</v>
      </c>
      <c r="O11" s="638">
        <f>(I16)</f>
        <v>2036</v>
      </c>
      <c r="P11" s="638">
        <f>(J16)</f>
        <v>1992</v>
      </c>
      <c r="Q11" s="640">
        <f t="shared" si="6"/>
        <v>-2.1611001964636542E-2</v>
      </c>
    </row>
    <row r="12" spans="1:17" ht="15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1"/>
        <v>0.11975606487066077</v>
      </c>
      <c r="F12" s="451">
        <f t="shared" si="2"/>
        <v>0.12860520094562647</v>
      </c>
      <c r="H12">
        <v>11682</v>
      </c>
      <c r="I12">
        <v>12327</v>
      </c>
      <c r="J12">
        <v>13809</v>
      </c>
      <c r="K12" s="451">
        <f t="shared" si="3"/>
        <v>0.18207498715973292</v>
      </c>
      <c r="L12" s="451">
        <f t="shared" si="4"/>
        <v>0.1202238987588221</v>
      </c>
      <c r="N12" s="613" t="s">
        <v>5550</v>
      </c>
      <c r="O12" s="636">
        <f>SUM(O7:O11)</f>
        <v>30083</v>
      </c>
      <c r="P12" s="636">
        <f>SUM(P7:P11)</f>
        <v>31852</v>
      </c>
      <c r="Q12" s="640">
        <f t="shared" si="6"/>
        <v>5.8803975667320416E-2</v>
      </c>
    </row>
    <row r="13" spans="1:17" x14ac:dyDescent="0.2">
      <c r="A13" t="s">
        <v>11</v>
      </c>
      <c r="B13">
        <v>1778</v>
      </c>
      <c r="C13">
        <v>1712</v>
      </c>
      <c r="D13">
        <v>1562</v>
      </c>
      <c r="E13" s="451">
        <f t="shared" si="1"/>
        <v>-0.12148481439820022</v>
      </c>
      <c r="F13" s="451">
        <f t="shared" si="2"/>
        <v>-8.7616822429906538E-2</v>
      </c>
      <c r="H13">
        <v>1360</v>
      </c>
      <c r="I13">
        <v>1500</v>
      </c>
      <c r="J13">
        <v>1441</v>
      </c>
      <c r="K13" s="451">
        <f t="shared" si="3"/>
        <v>5.9558823529411761E-2</v>
      </c>
      <c r="L13" s="451">
        <f t="shared" si="4"/>
        <v>-3.9333333333333331E-2</v>
      </c>
    </row>
    <row r="14" spans="1:17" x14ac:dyDescent="0.2">
      <c r="A14" t="s">
        <v>12</v>
      </c>
      <c r="B14">
        <v>3645</v>
      </c>
      <c r="C14">
        <v>3591</v>
      </c>
      <c r="D14">
        <v>3850</v>
      </c>
      <c r="E14" s="451">
        <f t="shared" si="1"/>
        <v>5.6241426611796985E-2</v>
      </c>
      <c r="F14" s="451">
        <f t="shared" si="2"/>
        <v>7.2124756335282647E-2</v>
      </c>
      <c r="H14">
        <v>2799</v>
      </c>
      <c r="I14">
        <v>3096</v>
      </c>
      <c r="J14">
        <v>3378</v>
      </c>
      <c r="K14" s="451">
        <f t="shared" si="3"/>
        <v>0.20685959271168275</v>
      </c>
      <c r="L14" s="451">
        <f t="shared" si="4"/>
        <v>9.1085271317829453E-2</v>
      </c>
      <c r="N14" s="734" t="s">
        <v>5554</v>
      </c>
      <c r="O14" s="734"/>
      <c r="P14" s="734"/>
      <c r="Q14" s="734"/>
    </row>
    <row r="15" spans="1:17" x14ac:dyDescent="0.2">
      <c r="A15" t="s">
        <v>13</v>
      </c>
      <c r="B15">
        <v>1793</v>
      </c>
      <c r="C15">
        <v>1644</v>
      </c>
      <c r="D15">
        <v>1684</v>
      </c>
      <c r="E15" s="451">
        <f t="shared" si="1"/>
        <v>-6.0791968767428893E-2</v>
      </c>
      <c r="F15" s="451">
        <f t="shared" si="2"/>
        <v>2.4330900243309004E-2</v>
      </c>
      <c r="H15">
        <v>1447</v>
      </c>
      <c r="I15">
        <v>1505</v>
      </c>
      <c r="J15">
        <v>1584</v>
      </c>
      <c r="K15" s="451">
        <f t="shared" si="3"/>
        <v>9.4678645473393233E-2</v>
      </c>
      <c r="L15" s="451">
        <f t="shared" si="4"/>
        <v>5.2491694352159467E-2</v>
      </c>
      <c r="N15" s="632" t="s">
        <v>5547</v>
      </c>
      <c r="O15" s="633">
        <v>2020</v>
      </c>
      <c r="P15" s="633">
        <v>2021</v>
      </c>
      <c r="Q15" s="631" t="s">
        <v>5548</v>
      </c>
    </row>
    <row r="16" spans="1:17" ht="15" x14ac:dyDescent="0.2">
      <c r="A16" t="s">
        <v>14</v>
      </c>
      <c r="B16">
        <v>2447</v>
      </c>
      <c r="C16">
        <v>2361</v>
      </c>
      <c r="D16">
        <v>2264</v>
      </c>
      <c r="E16" s="451">
        <f t="shared" si="1"/>
        <v>-7.478545157335513E-2</v>
      </c>
      <c r="F16" s="451">
        <f t="shared" si="2"/>
        <v>-4.1084286319356206E-2</v>
      </c>
      <c r="H16">
        <v>1889</v>
      </c>
      <c r="I16">
        <v>2036</v>
      </c>
      <c r="J16">
        <v>1992</v>
      </c>
      <c r="K16" s="451">
        <f t="shared" si="3"/>
        <v>5.4526204340921119E-2</v>
      </c>
      <c r="L16" s="451">
        <f t="shared" si="4"/>
        <v>-2.1611001964636542E-2</v>
      </c>
      <c r="N16" s="611" t="s">
        <v>10</v>
      </c>
      <c r="O16" s="634">
        <f>(C12)</f>
        <v>14805</v>
      </c>
      <c r="P16" s="634">
        <f>(D12)</f>
        <v>16709</v>
      </c>
      <c r="Q16" s="640">
        <f>(P16-O16)/O16</f>
        <v>0.12860520094562647</v>
      </c>
    </row>
    <row r="17" spans="1:17" ht="15" x14ac:dyDescent="0.2">
      <c r="A17" t="s">
        <v>15</v>
      </c>
      <c r="B17">
        <v>2467</v>
      </c>
      <c r="C17">
        <v>2400</v>
      </c>
      <c r="D17">
        <v>2469</v>
      </c>
      <c r="E17" s="451">
        <f t="shared" si="1"/>
        <v>8.107012565869477E-4</v>
      </c>
      <c r="F17" s="451">
        <f t="shared" si="2"/>
        <v>2.8750000000000001E-2</v>
      </c>
      <c r="H17">
        <v>2056</v>
      </c>
      <c r="I17">
        <v>2173</v>
      </c>
      <c r="J17">
        <v>2234</v>
      </c>
      <c r="K17" s="451">
        <f t="shared" si="3"/>
        <v>8.6575875486381321E-2</v>
      </c>
      <c r="L17" s="451">
        <f t="shared" si="4"/>
        <v>2.8071790151863781E-2</v>
      </c>
      <c r="N17" s="613" t="s">
        <v>16</v>
      </c>
      <c r="O17" s="634">
        <f>(C18)</f>
        <v>7151</v>
      </c>
      <c r="P17" s="634">
        <f>(D18)</f>
        <v>6897</v>
      </c>
      <c r="Q17" s="640">
        <f>(P17-O17)/O17</f>
        <v>-3.5519507761152286E-2</v>
      </c>
    </row>
    <row r="18" spans="1:17" ht="15" x14ac:dyDescent="0.2">
      <c r="A18" t="s">
        <v>16</v>
      </c>
      <c r="B18">
        <v>7462</v>
      </c>
      <c r="C18">
        <v>7151</v>
      </c>
      <c r="D18">
        <v>6897</v>
      </c>
      <c r="E18" s="451">
        <f t="shared" si="1"/>
        <v>-7.5716965960868396E-2</v>
      </c>
      <c r="F18" s="451">
        <f t="shared" si="2"/>
        <v>-3.5519507761152286E-2</v>
      </c>
      <c r="H18">
        <v>6035</v>
      </c>
      <c r="I18">
        <v>6445</v>
      </c>
      <c r="J18">
        <v>6343</v>
      </c>
      <c r="K18" s="451">
        <f t="shared" si="3"/>
        <v>5.1035625517812759E-2</v>
      </c>
      <c r="L18" s="451">
        <f t="shared" si="4"/>
        <v>-1.582622187742436E-2</v>
      </c>
      <c r="N18" s="611" t="s">
        <v>15</v>
      </c>
      <c r="O18" s="634">
        <f>(C17)</f>
        <v>2400</v>
      </c>
      <c r="P18" s="634">
        <f>(D17)</f>
        <v>2469</v>
      </c>
      <c r="Q18" s="640">
        <f t="shared" ref="Q18:Q20" si="7">(P18-O18)/O18</f>
        <v>2.8750000000000001E-2</v>
      </c>
    </row>
    <row r="19" spans="1:17" ht="15.75" thickBot="1" x14ac:dyDescent="0.25">
      <c r="N19" s="614" t="s">
        <v>11</v>
      </c>
      <c r="O19" s="639">
        <f>(C13)</f>
        <v>1712</v>
      </c>
      <c r="P19" s="639">
        <f>(D13)</f>
        <v>1562</v>
      </c>
      <c r="Q19" s="640">
        <f t="shared" si="7"/>
        <v>-8.7616822429906538E-2</v>
      </c>
    </row>
    <row r="20" spans="1:17" ht="15" x14ac:dyDescent="0.2">
      <c r="G20" s="3" t="s">
        <v>2</v>
      </c>
      <c r="H20" s="3"/>
      <c r="I20" s="3"/>
      <c r="J20" s="3"/>
      <c r="N20" s="611" t="s">
        <v>5549</v>
      </c>
      <c r="O20" s="634">
        <f>SUM(O16:O19)</f>
        <v>26068</v>
      </c>
      <c r="P20" s="634">
        <f>SUM(P16:P19)</f>
        <v>27637</v>
      </c>
      <c r="Q20" s="640">
        <f t="shared" si="7"/>
        <v>6.0188737148994934E-2</v>
      </c>
    </row>
    <row r="21" spans="1:17" x14ac:dyDescent="0.2">
      <c r="G21" s="3"/>
      <c r="H21" s="3"/>
      <c r="I21" s="3"/>
      <c r="J21" s="3"/>
      <c r="N21" s="616"/>
      <c r="O21" s="616"/>
      <c r="P21" s="616"/>
      <c r="Q21" s="616"/>
    </row>
    <row r="22" spans="1:17" ht="15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611" t="s">
        <v>12</v>
      </c>
      <c r="O22" s="637">
        <f>(C14)</f>
        <v>3591</v>
      </c>
      <c r="P22" s="637">
        <f>(D14)</f>
        <v>3850</v>
      </c>
      <c r="Q22" s="640">
        <f t="shared" ref="Q22:Q25" si="8">(P22-O22)/O22</f>
        <v>7.2124756335282647E-2</v>
      </c>
    </row>
    <row r="23" spans="1:17" ht="15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  <c r="N23" s="613" t="s">
        <v>8</v>
      </c>
      <c r="O23" s="635">
        <f>(C9)</f>
        <v>2903</v>
      </c>
      <c r="P23" s="635">
        <f>(D9)</f>
        <v>2992</v>
      </c>
      <c r="Q23" s="641">
        <f t="shared" si="8"/>
        <v>3.0657940062004823E-2</v>
      </c>
    </row>
    <row r="24" spans="1:17" ht="15.75" thickBot="1" x14ac:dyDescent="0.25">
      <c r="A24" t="s">
        <v>6</v>
      </c>
      <c r="B24">
        <v>29532</v>
      </c>
      <c r="C24">
        <v>28727</v>
      </c>
      <c r="D24">
        <v>29931</v>
      </c>
      <c r="E24" s="451">
        <f t="shared" ref="E24:E35" si="9">(+D7-B7)/B7</f>
        <v>3.785346802358331E-2</v>
      </c>
      <c r="F24" s="451">
        <f t="shared" ref="F24:F35" si="10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11">(+J7-H7)/H7</f>
        <v>0.12747835139355509</v>
      </c>
      <c r="L24" s="451">
        <f t="shared" ref="L24:L35" si="12">(+J7-I7)/I7</f>
        <v>6.1572733348184451E-2</v>
      </c>
      <c r="N24" s="617" t="s">
        <v>14</v>
      </c>
      <c r="O24" s="638">
        <f>(C16)</f>
        <v>2361</v>
      </c>
      <c r="P24" s="638">
        <f>(D16)</f>
        <v>2264</v>
      </c>
      <c r="Q24" s="640">
        <f t="shared" si="8"/>
        <v>-4.1084286319356206E-2</v>
      </c>
    </row>
    <row r="25" spans="1:17" ht="15" x14ac:dyDescent="0.2">
      <c r="A25" t="s">
        <v>7</v>
      </c>
      <c r="B25">
        <v>1280</v>
      </c>
      <c r="C25">
        <v>1166</v>
      </c>
      <c r="D25">
        <v>1180</v>
      </c>
      <c r="E25" s="451">
        <f t="shared" si="9"/>
        <v>-6.9745523091423192E-2</v>
      </c>
      <c r="F25" s="451">
        <f t="shared" si="10"/>
        <v>3.8947368421052633E-2</v>
      </c>
      <c r="H25">
        <v>968</v>
      </c>
      <c r="I25">
        <v>1025</v>
      </c>
      <c r="J25">
        <v>1083</v>
      </c>
      <c r="K25" s="451">
        <f t="shared" si="11"/>
        <v>9.1647331786542927E-2</v>
      </c>
      <c r="L25" s="451">
        <f t="shared" si="12"/>
        <v>6.2076749435665914E-2</v>
      </c>
      <c r="N25" s="613" t="s">
        <v>5550</v>
      </c>
      <c r="O25" s="636">
        <f>SUM(O20:O24)</f>
        <v>34923</v>
      </c>
      <c r="P25" s="636">
        <f>SUM(P20:P24)</f>
        <v>36743</v>
      </c>
      <c r="Q25" s="640">
        <f t="shared" si="8"/>
        <v>5.211465223491682E-2</v>
      </c>
    </row>
    <row r="26" spans="1:17" x14ac:dyDescent="0.2">
      <c r="A26" t="s">
        <v>8</v>
      </c>
      <c r="B26">
        <v>3663</v>
      </c>
      <c r="C26">
        <v>3427</v>
      </c>
      <c r="D26">
        <v>3558</v>
      </c>
      <c r="E26" s="451">
        <f t="shared" si="9"/>
        <v>-3.9177906229929352E-2</v>
      </c>
      <c r="F26" s="451">
        <f t="shared" si="10"/>
        <v>3.0657940062004823E-2</v>
      </c>
      <c r="H26">
        <v>2655</v>
      </c>
      <c r="I26">
        <v>2744</v>
      </c>
      <c r="J26">
        <v>2964</v>
      </c>
      <c r="K26" s="451">
        <f t="shared" si="11"/>
        <v>0.10211706102117062</v>
      </c>
      <c r="L26" s="451">
        <f t="shared" si="12"/>
        <v>5.9457302474062251E-2</v>
      </c>
    </row>
    <row r="27" spans="1:17" x14ac:dyDescent="0.2">
      <c r="A27" t="s">
        <v>9</v>
      </c>
      <c r="B27">
        <v>2206</v>
      </c>
      <c r="C27">
        <v>2071</v>
      </c>
      <c r="D27">
        <v>1969</v>
      </c>
      <c r="E27" s="451">
        <f t="shared" si="9"/>
        <v>-6.7590027700831029E-2</v>
      </c>
      <c r="F27" s="451">
        <f t="shared" si="10"/>
        <v>-7.0796460176991149E-3</v>
      </c>
      <c r="H27">
        <v>1663</v>
      </c>
      <c r="I27">
        <v>1821</v>
      </c>
      <c r="J27">
        <v>1827</v>
      </c>
      <c r="K27" s="451">
        <f t="shared" si="11"/>
        <v>6.1662198391420911E-2</v>
      </c>
      <c r="L27" s="451">
        <f t="shared" si="12"/>
        <v>-0.01</v>
      </c>
    </row>
    <row r="28" spans="1:17" x14ac:dyDescent="0.2">
      <c r="A28" t="s">
        <v>222</v>
      </c>
      <c r="B28">
        <v>1338</v>
      </c>
      <c r="C28">
        <v>1237</v>
      </c>
      <c r="D28">
        <v>1287</v>
      </c>
      <c r="E28" s="451">
        <f t="shared" si="9"/>
        <v>-6.5359477124183009E-3</v>
      </c>
      <c r="F28" s="451">
        <f t="shared" si="10"/>
        <v>7.3662966700302729E-2</v>
      </c>
      <c r="H28">
        <v>1015</v>
      </c>
      <c r="I28">
        <v>1068</v>
      </c>
      <c r="J28">
        <v>1102</v>
      </c>
      <c r="K28" s="451">
        <f t="shared" si="11"/>
        <v>2.8938906752411574E-2</v>
      </c>
      <c r="L28" s="451">
        <f t="shared" si="12"/>
        <v>1.2658227848101266E-2</v>
      </c>
    </row>
    <row r="29" spans="1:17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9"/>
        <v>0.11975606487066077</v>
      </c>
      <c r="F29" s="451">
        <f t="shared" si="10"/>
        <v>0.12860520094562647</v>
      </c>
      <c r="H29">
        <v>12138</v>
      </c>
      <c r="I29">
        <v>12878</v>
      </c>
      <c r="J29">
        <v>14312</v>
      </c>
      <c r="K29" s="451">
        <f t="shared" si="11"/>
        <v>0.18207498715973292</v>
      </c>
      <c r="L29" s="451">
        <f t="shared" si="12"/>
        <v>0.1202238987588221</v>
      </c>
    </row>
    <row r="30" spans="1:17" x14ac:dyDescent="0.2">
      <c r="A30" t="s">
        <v>11</v>
      </c>
      <c r="B30">
        <v>2087</v>
      </c>
      <c r="C30">
        <v>2044</v>
      </c>
      <c r="D30">
        <v>1855</v>
      </c>
      <c r="E30" s="451">
        <f t="shared" si="9"/>
        <v>-0.12148481439820022</v>
      </c>
      <c r="F30" s="451">
        <f t="shared" si="10"/>
        <v>-8.7616822429906538E-2</v>
      </c>
      <c r="H30">
        <v>1508</v>
      </c>
      <c r="I30">
        <v>1669</v>
      </c>
      <c r="J30">
        <v>1617</v>
      </c>
      <c r="K30" s="451">
        <f t="shared" si="11"/>
        <v>5.9558823529411761E-2</v>
      </c>
      <c r="L30" s="451">
        <f t="shared" si="12"/>
        <v>-3.9333333333333331E-2</v>
      </c>
    </row>
    <row r="31" spans="1:17" x14ac:dyDescent="0.2">
      <c r="A31" t="s">
        <v>12</v>
      </c>
      <c r="B31">
        <v>4320</v>
      </c>
      <c r="C31">
        <v>4102</v>
      </c>
      <c r="D31">
        <v>4326</v>
      </c>
      <c r="E31" s="451">
        <f t="shared" si="9"/>
        <v>5.6241426611796985E-2</v>
      </c>
      <c r="F31" s="451">
        <f t="shared" si="10"/>
        <v>7.2124756335282647E-2</v>
      </c>
      <c r="H31">
        <v>3018</v>
      </c>
      <c r="I31">
        <v>3393</v>
      </c>
      <c r="J31">
        <v>3655</v>
      </c>
      <c r="K31" s="451">
        <f t="shared" si="11"/>
        <v>0.20685959271168275</v>
      </c>
      <c r="L31" s="451">
        <f t="shared" si="12"/>
        <v>9.1085271317829453E-2</v>
      </c>
    </row>
    <row r="32" spans="1:17" x14ac:dyDescent="0.2">
      <c r="A32" t="s">
        <v>13</v>
      </c>
      <c r="B32">
        <v>2199</v>
      </c>
      <c r="C32">
        <v>2041</v>
      </c>
      <c r="D32">
        <v>2003</v>
      </c>
      <c r="E32" s="451">
        <f t="shared" si="9"/>
        <v>-6.0791968767428893E-2</v>
      </c>
      <c r="F32" s="451">
        <f t="shared" si="10"/>
        <v>2.4330900243309004E-2</v>
      </c>
      <c r="H32">
        <v>1556</v>
      </c>
      <c r="I32">
        <v>1665</v>
      </c>
      <c r="J32">
        <v>1777</v>
      </c>
      <c r="K32" s="451">
        <f t="shared" si="11"/>
        <v>9.4678645473393233E-2</v>
      </c>
      <c r="L32" s="451">
        <f t="shared" si="12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9"/>
        <v>-7.478545157335513E-2</v>
      </c>
      <c r="F33" s="451">
        <f t="shared" si="10"/>
        <v>-4.1084286319356206E-2</v>
      </c>
      <c r="H33">
        <v>2221</v>
      </c>
      <c r="I33">
        <v>2422</v>
      </c>
      <c r="J33">
        <v>2418</v>
      </c>
      <c r="K33" s="451">
        <f t="shared" si="11"/>
        <v>5.4526204340921119E-2</v>
      </c>
      <c r="L33" s="451">
        <f t="shared" si="12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9"/>
        <v>8.107012565869477E-4</v>
      </c>
      <c r="F34" s="451">
        <f t="shared" si="10"/>
        <v>2.8750000000000001E-2</v>
      </c>
      <c r="H34">
        <v>2243</v>
      </c>
      <c r="I34">
        <v>2462</v>
      </c>
      <c r="J34">
        <v>2507</v>
      </c>
      <c r="K34" s="451">
        <f t="shared" si="11"/>
        <v>8.6575875486381321E-2</v>
      </c>
      <c r="L34" s="451">
        <f t="shared" si="12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9"/>
        <v>-7.5716965960868396E-2</v>
      </c>
      <c r="F35" s="451">
        <f t="shared" si="10"/>
        <v>-3.5519507761152286E-2</v>
      </c>
      <c r="H35">
        <v>6453</v>
      </c>
      <c r="I35">
        <v>6992</v>
      </c>
      <c r="J35">
        <v>6903</v>
      </c>
      <c r="K35" s="451">
        <f t="shared" si="11"/>
        <v>5.1035625517812759E-2</v>
      </c>
      <c r="L35" s="451">
        <f t="shared" si="12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mergeCells count="2">
    <mergeCell ref="N1:Q1"/>
    <mergeCell ref="N14:Q14"/>
  </mergeCells>
  <phoneticPr fontId="0" type="noConversion"/>
  <printOptions gridLines="1"/>
  <pageMargins left="0.5" right="0.5" top="0.5" bottom="0.5" header="0" footer="0"/>
  <pageSetup orientation="landscape" r:id="rId1"/>
  <headerFooter alignWithMargins="0"/>
  <ignoredErrors>
    <ignoredError sqref="O10:P10 O23:P2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4th Qtr SE WI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2022-01-12T03:34:48Z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